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bebo\Google Drive (alberto.vettese@gmail.com)\Partito Democratico\Commissione di Garanzia\"/>
    </mc:Choice>
  </mc:AlternateContent>
  <xr:revisionPtr revIDLastSave="0" documentId="8_{0ED29AA8-3457-4893-BFC7-D561196634BD}" xr6:coauthVersionLast="36" xr6:coauthVersionMax="36" xr10:uidLastSave="{00000000-0000-0000-0000-000000000000}"/>
  <bookViews>
    <workbookView xWindow="32770" yWindow="32770" windowWidth="19200" windowHeight="6430" tabRatio="365"/>
  </bookViews>
  <sheets>
    <sheet name="Prima Nota 2019" sheetId="1" r:id="rId1"/>
    <sheet name="conto di Cassa 2019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4" i="1" l="1"/>
  <c r="H125" i="1"/>
  <c r="I125" i="1"/>
  <c r="N17" i="2"/>
  <c r="N22" i="2" s="1"/>
  <c r="I126" i="1"/>
  <c r="I127" i="1"/>
  <c r="I128" i="1"/>
  <c r="I129" i="1"/>
  <c r="I139" i="1" s="1"/>
  <c r="N25" i="2" s="1"/>
  <c r="I130" i="1"/>
  <c r="I131" i="1"/>
  <c r="H133" i="1"/>
  <c r="H132" i="1"/>
  <c r="I132" i="1" s="1"/>
  <c r="H15" i="2"/>
  <c r="H73" i="1"/>
  <c r="I73" i="1"/>
  <c r="F73" i="1"/>
  <c r="I74" i="1"/>
  <c r="I75" i="1"/>
  <c r="I76" i="1"/>
  <c r="I77" i="1"/>
  <c r="R15" i="2"/>
  <c r="R16" i="2"/>
  <c r="R17" i="2"/>
  <c r="R18" i="2"/>
  <c r="R19" i="2"/>
  <c r="R20" i="2"/>
  <c r="R21" i="2"/>
  <c r="R22" i="2"/>
  <c r="R14" i="2"/>
  <c r="R8" i="2"/>
  <c r="R9" i="2"/>
  <c r="R10" i="2"/>
  <c r="R12" i="2"/>
  <c r="R7" i="2"/>
  <c r="E18" i="2"/>
  <c r="O18" i="2" s="1"/>
  <c r="E17" i="2"/>
  <c r="M16" i="2"/>
  <c r="M17" i="2"/>
  <c r="I115" i="1"/>
  <c r="I116" i="1"/>
  <c r="L15" i="2"/>
  <c r="K15" i="2"/>
  <c r="K22" i="2" s="1"/>
  <c r="I17" i="2"/>
  <c r="I99" i="1"/>
  <c r="E15" i="2"/>
  <c r="C21" i="2"/>
  <c r="O21" i="2" s="1"/>
  <c r="C17" i="2"/>
  <c r="C15" i="2"/>
  <c r="C22" i="2" s="1"/>
  <c r="C24" i="2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7" i="1"/>
  <c r="C7" i="2"/>
  <c r="C12" i="2"/>
  <c r="H25" i="1"/>
  <c r="H39" i="1"/>
  <c r="H55" i="1" s="1"/>
  <c r="H64" i="1" s="1"/>
  <c r="H70" i="1" s="1"/>
  <c r="H81" i="1"/>
  <c r="H89" i="1" s="1"/>
  <c r="H92" i="1" s="1"/>
  <c r="H104" i="1" s="1"/>
  <c r="H112" i="1"/>
  <c r="H122" i="1" s="1"/>
  <c r="D7" i="2"/>
  <c r="D12" i="2" s="1"/>
  <c r="E7" i="2"/>
  <c r="F7" i="2"/>
  <c r="F12" i="2"/>
  <c r="G7" i="2"/>
  <c r="G12" i="2"/>
  <c r="I7" i="2"/>
  <c r="I12" i="2"/>
  <c r="J7" i="2"/>
  <c r="J12" i="2"/>
  <c r="K7" i="2"/>
  <c r="K12" i="2"/>
  <c r="K24" i="2" s="1"/>
  <c r="L7" i="2"/>
  <c r="L12" i="2" s="1"/>
  <c r="M7" i="2"/>
  <c r="M12" i="2" s="1"/>
  <c r="E9" i="2"/>
  <c r="O9" i="2"/>
  <c r="N8" i="2"/>
  <c r="L10" i="2"/>
  <c r="O10" i="2"/>
  <c r="H12" i="2"/>
  <c r="I14" i="2"/>
  <c r="O14" i="2"/>
  <c r="D15" i="2"/>
  <c r="F15" i="2"/>
  <c r="G15" i="2"/>
  <c r="M15" i="2"/>
  <c r="N15" i="2"/>
  <c r="C16" i="2"/>
  <c r="I16" i="2"/>
  <c r="F17" i="2"/>
  <c r="D19" i="2"/>
  <c r="E19" i="2"/>
  <c r="F19" i="2"/>
  <c r="G19" i="2"/>
  <c r="H19" i="2"/>
  <c r="I19" i="2"/>
  <c r="I22" i="2" s="1"/>
  <c r="J19" i="2"/>
  <c r="J22" i="2"/>
  <c r="K19" i="2"/>
  <c r="L19" i="2"/>
  <c r="M19" i="2"/>
  <c r="N19" i="2"/>
  <c r="O20" i="2"/>
  <c r="G25" i="1"/>
  <c r="G39" i="1"/>
  <c r="G55" i="1"/>
  <c r="I26" i="1"/>
  <c r="I27" i="1"/>
  <c r="I28" i="1"/>
  <c r="I29" i="1"/>
  <c r="I30" i="1"/>
  <c r="I31" i="1"/>
  <c r="I32" i="1"/>
  <c r="I33" i="1"/>
  <c r="I34" i="1"/>
  <c r="I35" i="1"/>
  <c r="I36" i="1"/>
  <c r="I37" i="1"/>
  <c r="F39" i="1"/>
  <c r="F55" i="1" s="1"/>
  <c r="F64" i="1" s="1"/>
  <c r="F70" i="1" s="1"/>
  <c r="F81" i="1"/>
  <c r="F89" i="1" s="1"/>
  <c r="F92" i="1" s="1"/>
  <c r="F104" i="1" s="1"/>
  <c r="F112" i="1" s="1"/>
  <c r="F122" i="1" s="1"/>
  <c r="F139" i="1" s="1"/>
  <c r="E31" i="2" s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4" i="1"/>
  <c r="I56" i="1"/>
  <c r="I57" i="1"/>
  <c r="I58" i="1"/>
  <c r="I59" i="1"/>
  <c r="I60" i="1"/>
  <c r="M60" i="1"/>
  <c r="N72" i="1"/>
  <c r="I61" i="1"/>
  <c r="I62" i="1"/>
  <c r="I63" i="1"/>
  <c r="I65" i="1"/>
  <c r="I66" i="1"/>
  <c r="I67" i="1"/>
  <c r="I68" i="1"/>
  <c r="I69" i="1"/>
  <c r="I71" i="1"/>
  <c r="I72" i="1"/>
  <c r="I79" i="1"/>
  <c r="I80" i="1"/>
  <c r="I78" i="1"/>
  <c r="I82" i="1"/>
  <c r="I83" i="1"/>
  <c r="I84" i="1"/>
  <c r="I85" i="1"/>
  <c r="I86" i="1"/>
  <c r="I87" i="1"/>
  <c r="I88" i="1"/>
  <c r="I90" i="1"/>
  <c r="I91" i="1"/>
  <c r="I92" i="1"/>
  <c r="J25" i="2"/>
  <c r="J26" i="2" s="1"/>
  <c r="I93" i="1"/>
  <c r="I94" i="1"/>
  <c r="I95" i="1"/>
  <c r="I96" i="1"/>
  <c r="I97" i="1"/>
  <c r="I98" i="1"/>
  <c r="I100" i="1"/>
  <c r="I101" i="1"/>
  <c r="I102" i="1"/>
  <c r="I103" i="1"/>
  <c r="I105" i="1"/>
  <c r="I106" i="1"/>
  <c r="I107" i="1"/>
  <c r="I108" i="1"/>
  <c r="I112" i="1" s="1"/>
  <c r="L25" i="2" s="1"/>
  <c r="I109" i="1"/>
  <c r="I110" i="1"/>
  <c r="I111" i="1"/>
  <c r="I113" i="1"/>
  <c r="I114" i="1"/>
  <c r="I117" i="1"/>
  <c r="I118" i="1"/>
  <c r="I119" i="1"/>
  <c r="I120" i="1"/>
  <c r="I121" i="1"/>
  <c r="I123" i="1"/>
  <c r="I133" i="1"/>
  <c r="I134" i="1"/>
  <c r="I135" i="1"/>
  <c r="I136" i="1"/>
  <c r="I137" i="1"/>
  <c r="I138" i="1"/>
  <c r="I70" i="1"/>
  <c r="G25" i="2" s="1"/>
  <c r="I25" i="1"/>
  <c r="C25" i="2" s="1"/>
  <c r="O16" i="2"/>
  <c r="F22" i="2"/>
  <c r="J24" i="2"/>
  <c r="G22" i="2"/>
  <c r="E12" i="2"/>
  <c r="I122" i="1" l="1"/>
  <c r="M25" i="2" s="1"/>
  <c r="I104" i="1"/>
  <c r="K25" i="2" s="1"/>
  <c r="O8" i="2"/>
  <c r="N12" i="2"/>
  <c r="N24" i="2" s="1"/>
  <c r="N26" i="2" s="1"/>
  <c r="L24" i="2"/>
  <c r="L26" i="2" s="1"/>
  <c r="D24" i="2"/>
  <c r="D26" i="2" s="1"/>
  <c r="C26" i="2"/>
  <c r="I39" i="1"/>
  <c r="O19" i="2"/>
  <c r="K26" i="2"/>
  <c r="I24" i="2"/>
  <c r="F24" i="2"/>
  <c r="F26" i="2" s="1"/>
  <c r="H139" i="1"/>
  <c r="E32" i="2" s="1"/>
  <c r="E33" i="2" s="1"/>
  <c r="O17" i="2"/>
  <c r="I81" i="1"/>
  <c r="H25" i="2" s="1"/>
  <c r="I55" i="1"/>
  <c r="E25" i="2" s="1"/>
  <c r="D22" i="2"/>
  <c r="O15" i="2"/>
  <c r="O7" i="2"/>
  <c r="I89" i="1"/>
  <c r="I25" i="2" s="1"/>
  <c r="I64" i="1"/>
  <c r="G24" i="2"/>
  <c r="G26" i="2" s="1"/>
  <c r="E22" i="2"/>
  <c r="E24" i="2" s="1"/>
  <c r="E26" i="2" s="1"/>
  <c r="L22" i="2"/>
  <c r="M22" i="2"/>
  <c r="M24" i="2" s="1"/>
  <c r="H22" i="2"/>
  <c r="H24" i="2" s="1"/>
  <c r="H26" i="2" s="1"/>
  <c r="L32" i="2" l="1"/>
  <c r="L33" i="2" s="1"/>
  <c r="F33" i="2"/>
  <c r="P17" i="2"/>
  <c r="O24" i="2"/>
  <c r="P24" i="2" s="1"/>
  <c r="M26" i="2"/>
  <c r="P19" i="2"/>
  <c r="O22" i="2"/>
  <c r="P22" i="2" s="1"/>
  <c r="I26" i="2"/>
  <c r="O12" i="2"/>
  <c r="P8" i="2"/>
  <c r="P14" i="2" l="1"/>
  <c r="P21" i="2"/>
  <c r="P12" i="2"/>
  <c r="P20" i="2"/>
  <c r="P18" i="2"/>
  <c r="P9" i="2"/>
  <c r="P16" i="2"/>
  <c r="P10" i="2"/>
  <c r="P15" i="2"/>
  <c r="P7" i="2"/>
</calcChain>
</file>

<file path=xl/sharedStrings.xml><?xml version="1.0" encoding="utf-8"?>
<sst xmlns="http://schemas.openxmlformats.org/spreadsheetml/2006/main" count="384" uniqueCount="281">
  <si>
    <t>CIRCOLO PD DI BERLINO E BRANDEBURGO</t>
  </si>
  <si>
    <t>PRIMA NOTA</t>
  </si>
  <si>
    <t>Data</t>
  </si>
  <si>
    <t>Causale</t>
  </si>
  <si>
    <t>C/C</t>
  </si>
  <si>
    <t>C/C vecchio</t>
  </si>
  <si>
    <t>Cassa contante</t>
  </si>
  <si>
    <t>Controllo</t>
  </si>
  <si>
    <t>Pezze giustificative</t>
  </si>
  <si>
    <t>Nota</t>
  </si>
  <si>
    <t>SALDO 01.01.2019</t>
  </si>
  <si>
    <t>Mail di FQ del 15.02.2019, alllegato screenshot</t>
  </si>
  <si>
    <t>Quota PAR</t>
  </si>
  <si>
    <t>Quota AW</t>
  </si>
  <si>
    <t>Quota LG</t>
  </si>
  <si>
    <t>Quota TC</t>
  </si>
  <si>
    <t>Quota GG</t>
  </si>
  <si>
    <t>Quota IN</t>
  </si>
  <si>
    <t>2019/1.a-f</t>
  </si>
  <si>
    <t>14.01.19</t>
  </si>
  <si>
    <t>Rimborso volantini donne PD</t>
  </si>
  <si>
    <t>2019/2</t>
  </si>
  <si>
    <t>Spese stampa congresso di circolo</t>
  </si>
  <si>
    <t>15.01.19</t>
  </si>
  <si>
    <t>Quote GC 15, GW 15, DR 10</t>
  </si>
  <si>
    <t>2019/3</t>
  </si>
  <si>
    <t>18.01.19</t>
  </si>
  <si>
    <t>Spesa H2o KSH</t>
  </si>
  <si>
    <t>2019/4</t>
  </si>
  <si>
    <t>23.01.19</t>
  </si>
  <si>
    <t>28.01.19</t>
  </si>
  <si>
    <t>QuotaFQ</t>
  </si>
  <si>
    <t>2019/5</t>
  </si>
  <si>
    <t>Spese Pernottamento Vienna FQ</t>
  </si>
  <si>
    <t>Quota FO</t>
  </si>
  <si>
    <t>Quota NH</t>
  </si>
  <si>
    <t>2019/6</t>
  </si>
  <si>
    <t>31.01.19</t>
  </si>
  <si>
    <t>Quota di AV</t>
  </si>
  <si>
    <t>SALDO 31.01.2019</t>
  </si>
  <si>
    <t>Spese di tenuta conto</t>
  </si>
  <si>
    <t>Quota EP</t>
  </si>
  <si>
    <t>13.02.19</t>
  </si>
  <si>
    <t>Quota VP</t>
  </si>
  <si>
    <t>14.02.19</t>
  </si>
  <si>
    <t>Spese tenuta carta di debito 2019</t>
  </si>
  <si>
    <t>15.02.19</t>
  </si>
  <si>
    <t>19.02.19</t>
  </si>
  <si>
    <t>Quota PS</t>
  </si>
  <si>
    <t>20.02.19</t>
  </si>
  <si>
    <t>Quota GT</t>
  </si>
  <si>
    <t>27.02.19</t>
  </si>
  <si>
    <t>Quota SC</t>
  </si>
  <si>
    <t>2019/7</t>
  </si>
  <si>
    <t>Rimborso verso FQ per spese assemblea nazionale PD</t>
  </si>
  <si>
    <t>28.02.19</t>
  </si>
  <si>
    <t>SALDO 28.02.2019</t>
  </si>
  <si>
    <t>Spese tenuta conto</t>
  </si>
  <si>
    <t>Quota  AS</t>
  </si>
  <si>
    <t>Quota VN</t>
  </si>
  <si>
    <t>Quota AG</t>
  </si>
  <si>
    <t>Quote Iscrizioni 3.3.19 GS,PB,GC,EL</t>
  </si>
  <si>
    <t>Proventi primarie 3 Marzo 2019</t>
  </si>
  <si>
    <t>2019/8.a-b</t>
  </si>
  <si>
    <t>Catering primarie</t>
  </si>
  <si>
    <t>Giroconto (Versamento parziale proventi primarie)</t>
  </si>
  <si>
    <t>2019/9.a-d</t>
  </si>
  <si>
    <t xml:space="preserve">Rimborso trasporti Vienna </t>
  </si>
  <si>
    <t>2019/10.a-b</t>
  </si>
  <si>
    <t>Rimborso  TC stampa materiale primarie</t>
  </si>
  <si>
    <t>15/03/2019</t>
  </si>
  <si>
    <t>Spese tenuta carta di debito</t>
  </si>
  <si>
    <t>19/03/2019</t>
  </si>
  <si>
    <t>2019/11</t>
  </si>
  <si>
    <t xml:space="preserve">Compenso Tobias v.d. Berg (riprese eventoQuale europa?) </t>
  </si>
  <si>
    <t>26/03/2019</t>
  </si>
  <si>
    <t>SALDO 31.03.2019</t>
  </si>
  <si>
    <t>Integrazione quota DR</t>
  </si>
  <si>
    <t>2019/12</t>
  </si>
  <si>
    <t>Spese viaggio Segretario</t>
  </si>
  <si>
    <t>Bilancio Primarie PD 2019</t>
  </si>
  <si>
    <t>15/04/2019</t>
  </si>
  <si>
    <t>Quota VN/AL</t>
  </si>
  <si>
    <t>Totale Costi</t>
  </si>
  <si>
    <t>Totale Contributi Primarie</t>
  </si>
  <si>
    <t>23/04/2019</t>
  </si>
  <si>
    <t>Quota TS</t>
  </si>
  <si>
    <t>15a</t>
  </si>
  <si>
    <t>24/04/2019</t>
  </si>
  <si>
    <t>Quota AS</t>
  </si>
  <si>
    <t>26/04/2019</t>
  </si>
  <si>
    <t>Quota CB</t>
  </si>
  <si>
    <t>Costi</t>
  </si>
  <si>
    <t>2019/13</t>
  </si>
  <si>
    <t>30/04/2019</t>
  </si>
  <si>
    <t>Spese stampa elezioni europee</t>
  </si>
  <si>
    <t>Catering 2019/8.a</t>
  </si>
  <si>
    <t>SALDO 30.04.2019</t>
  </si>
  <si>
    <t>Catering 2019/8.b</t>
  </si>
  <si>
    <t>Stampa</t>
  </si>
  <si>
    <t>Quota DG</t>
  </si>
  <si>
    <t>24/05/2019</t>
  </si>
  <si>
    <t>2019/14</t>
  </si>
  <si>
    <t>Spese treno Segretario</t>
  </si>
  <si>
    <t>Quote</t>
  </si>
  <si>
    <t>Contributi per votare</t>
  </si>
  <si>
    <t>29/05/2019</t>
  </si>
  <si>
    <t>Quota UM</t>
  </si>
  <si>
    <t>SALDO 31.05.2019</t>
  </si>
  <si>
    <t>2019/15.a-b</t>
  </si>
  <si>
    <t>15b</t>
  </si>
  <si>
    <t>Netto</t>
  </si>
  <si>
    <t>Petty cash Segretario</t>
  </si>
  <si>
    <t>24/06/19</t>
  </si>
  <si>
    <t>prelievo per errore</t>
  </si>
  <si>
    <t>versamento post errore</t>
  </si>
  <si>
    <t>SALDO 30.06.2019</t>
  </si>
  <si>
    <t>2019/17</t>
  </si>
  <si>
    <t>Rimborso spese audio</t>
  </si>
  <si>
    <t>Quota VV</t>
  </si>
  <si>
    <t>15/07/2019</t>
  </si>
  <si>
    <t>Quota FM</t>
  </si>
  <si>
    <t>19/07/2019</t>
  </si>
  <si>
    <t>Quota AP</t>
  </si>
  <si>
    <t>2019/19</t>
  </si>
  <si>
    <t>24/07/2019</t>
  </si>
  <si>
    <t xml:space="preserve">Spese sito internetAruba </t>
  </si>
  <si>
    <t>2019/20.a-b</t>
  </si>
  <si>
    <t>31/07/19</t>
  </si>
  <si>
    <t>Rimborso spese viaggio Provenzano</t>
  </si>
  <si>
    <t>SALDO 31.07.2019</t>
  </si>
  <si>
    <t>27/08/2019</t>
  </si>
  <si>
    <t>Quota Iscrizione FI</t>
  </si>
  <si>
    <t>SALDO 31.08.2019</t>
  </si>
  <si>
    <t>2019/21</t>
  </si>
  <si>
    <t>Rimborso spese treno Segretario assemblea pd Germania</t>
  </si>
  <si>
    <t>2019/22</t>
  </si>
  <si>
    <t>Rimborso spese treno Presidente assemblea pd Germania</t>
  </si>
  <si>
    <t>Quota CW</t>
  </si>
  <si>
    <t>13/09/2019</t>
  </si>
  <si>
    <t>Quota PB</t>
  </si>
  <si>
    <t>16/09/2019</t>
  </si>
  <si>
    <t>Quota GD</t>
  </si>
  <si>
    <t>2019/23</t>
  </si>
  <si>
    <t>25/09/2019</t>
  </si>
  <si>
    <t>Spese Viaggio Segretario evento S.Anna</t>
  </si>
  <si>
    <t>SALDO 30.09.2019</t>
  </si>
  <si>
    <t>2019/24</t>
  </si>
  <si>
    <t>Rimborso spese volo Segretario Bologna</t>
  </si>
  <si>
    <t>Rimborso spese volo Segretario 2</t>
  </si>
  <si>
    <t>Restituzione doppio pagamento (rimborso volo)</t>
  </si>
  <si>
    <t>16/10/2019</t>
  </si>
  <si>
    <t>Restituzione quota albergo Provenzano (stornata)</t>
  </si>
  <si>
    <t>24/10/2019</t>
  </si>
  <si>
    <t>29/10/2019</t>
  </si>
  <si>
    <t>Versamento quote PV+ND</t>
  </si>
  <si>
    <t>SALDO 31.10.2019</t>
  </si>
  <si>
    <t xml:space="preserve">Spese tenuta conto </t>
  </si>
  <si>
    <t>Versamento quota MF</t>
  </si>
  <si>
    <t>14/11/2019</t>
  </si>
  <si>
    <t>2019/25.a-b</t>
  </si>
  <si>
    <t>2019/26</t>
  </si>
  <si>
    <t>Pagamento Tobias vdB per Video</t>
  </si>
  <si>
    <t>2019/27</t>
  </si>
  <si>
    <t>17/11/2019</t>
  </si>
  <si>
    <t>Navetta Areoporto Marconi</t>
  </si>
  <si>
    <t>2019/28</t>
  </si>
  <si>
    <t>Navetta per FICO</t>
  </si>
  <si>
    <t>2019/29</t>
  </si>
  <si>
    <t>Contributo PD Bologna</t>
  </si>
  <si>
    <t>SALDO 30.11.2019</t>
  </si>
  <si>
    <t>2019/30-31</t>
  </si>
  <si>
    <t>13/12/2019</t>
  </si>
  <si>
    <t>2019/32</t>
  </si>
  <si>
    <t>2019/33</t>
  </si>
  <si>
    <t>15/12/2019</t>
  </si>
  <si>
    <t>Incasso cena Natale</t>
  </si>
  <si>
    <t>16/12/2019</t>
  </si>
  <si>
    <t>Restituzione bottiglie</t>
  </si>
  <si>
    <t>30/12/2019</t>
  </si>
  <si>
    <t>SALDO 31.12.2019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</si>
  <si>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</si>
  <si>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</si>
  <si>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</si>
  <si>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</si>
  <si>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</si>
  <si>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</si>
  <si>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</si>
  <si>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</si>
  <si>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</si>
  <si>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</si>
  <si>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</si>
  <si>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</si>
  <si>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</si>
  <si>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%</t>
  </si>
  <si>
    <t>Entrate</t>
  </si>
  <si>
    <t>Rimborsi</t>
  </si>
  <si>
    <t>Altre entrate</t>
  </si>
  <si>
    <t>Totale</t>
  </si>
  <si>
    <t>Uscite</t>
  </si>
  <si>
    <t>Spese Internet</t>
  </si>
  <si>
    <t>Spese di viaggio</t>
  </si>
  <si>
    <t>Ospitalità</t>
  </si>
  <si>
    <t>Spese bancarie</t>
  </si>
  <si>
    <t>Spese postali</t>
  </si>
  <si>
    <t>Altre uscite</t>
  </si>
  <si>
    <t>Superavit</t>
  </si>
  <si>
    <t>Attivo</t>
  </si>
  <si>
    <t>31.12.17</t>
  </si>
  <si>
    <t>31.12.18</t>
  </si>
  <si>
    <t>31.12.19</t>
  </si>
  <si>
    <t>Passivo</t>
  </si>
  <si>
    <t>Saldo bancario</t>
  </si>
  <si>
    <t>436,11</t>
  </si>
  <si>
    <t>590,85</t>
  </si>
  <si>
    <t>Debito</t>
  </si>
  <si>
    <t>0,00</t>
  </si>
  <si>
    <t>Saldo contante</t>
  </si>
  <si>
    <t>187,58</t>
  </si>
  <si>
    <t>280,96</t>
  </si>
  <si>
    <t>Fondi propri</t>
  </si>
  <si>
    <t>623,69</t>
  </si>
  <si>
    <t>871,81</t>
  </si>
  <si>
    <t>da colonna di controllo</t>
  </si>
  <si>
    <t>Giroconto (trasfer. da conto precedente Woelk+Rumignani)</t>
  </si>
  <si>
    <t xml:space="preserve">Giroconto </t>
  </si>
  <si>
    <t>2019/37</t>
  </si>
  <si>
    <t>Spese trasporti SPD evento S.Anna</t>
  </si>
  <si>
    <t>Spese Trasporti Segretario evento S.Anna</t>
  </si>
  <si>
    <t>Versamento quota DP</t>
  </si>
  <si>
    <t>Giroconto</t>
  </si>
  <si>
    <t>/ (vedi estratti conto bancario)</t>
  </si>
  <si>
    <t>2019/16.a-b; 2019/18</t>
  </si>
  <si>
    <t>2019/35</t>
  </si>
  <si>
    <t>2019/36</t>
  </si>
  <si>
    <t>manca</t>
  </si>
  <si>
    <t>Codice Rendicontazione</t>
  </si>
  <si>
    <t>Gennaio 2019</t>
  </si>
  <si>
    <t>Febbraio 2019</t>
  </si>
  <si>
    <t>Marzo 2019</t>
  </si>
  <si>
    <t>Aprile 2019</t>
  </si>
  <si>
    <t>Maggio 2019</t>
  </si>
  <si>
    <t>Giugno 2019</t>
  </si>
  <si>
    <t>Luglio 2019</t>
  </si>
  <si>
    <t>Settembre 2019</t>
  </si>
  <si>
    <t>Ottobre 2019</t>
  </si>
  <si>
    <t>Novembre 2019</t>
  </si>
  <si>
    <t>Dicembre 2019</t>
  </si>
  <si>
    <t>Cartella rendicont.</t>
  </si>
  <si>
    <t>CONTO PATRIMONIALE</t>
  </si>
  <si>
    <t>Spese viaggio Ravensburg Pres. (spesa effettuata da Segretario)</t>
  </si>
  <si>
    <t>bozza finale</t>
  </si>
  <si>
    <t>2018</t>
  </si>
  <si>
    <t>CONSUNTIVO DELL'ESERCIZIO</t>
  </si>
  <si>
    <t>Ricavi primarie</t>
  </si>
  <si>
    <t>Costi primarie</t>
  </si>
  <si>
    <t>Ricavi manifestazioni/cene</t>
  </si>
  <si>
    <t>Quote G, SC</t>
  </si>
  <si>
    <t>Quote CC, PR</t>
  </si>
  <si>
    <t>Pernottamento Giordani (iniziativa 16.03)</t>
  </si>
  <si>
    <t>Rimborso volo Fiorillo evento Gennaio 2019</t>
  </si>
  <si>
    <t>Trasferta Segretatio: albergo</t>
  </si>
  <si>
    <t>Trasferta Segretatio: volo</t>
  </si>
  <si>
    <t xml:space="preserve">Trasferta Segretatio: bus </t>
  </si>
  <si>
    <t>Trasferta Segretatio: ATAC</t>
  </si>
  <si>
    <t>Viaggio FQ_Treno_Viareggio_Roma</t>
  </si>
  <si>
    <t>controllo</t>
  </si>
  <si>
    <t>Giroconto (a fronte spese catering cena di Natale FQ)</t>
  </si>
  <si>
    <t>Giroconto (a fronte spese catering cena di Natale VP)</t>
  </si>
  <si>
    <t>Costi cena di Natale: Edeka</t>
  </si>
  <si>
    <t>Costi cena di Natale: Woolworth</t>
  </si>
  <si>
    <t>Costi cena di Natale: Kaufland</t>
  </si>
  <si>
    <t>Costi cena di Natale: Centro Italia</t>
  </si>
  <si>
    <t>Costi cena di Natale: Real</t>
  </si>
  <si>
    <t>Spese manifestazioni/cene</t>
  </si>
  <si>
    <t>Costi cena di Natale: affitto sala</t>
  </si>
  <si>
    <t xml:space="preserve">Giroconto (a fronte voli Pisa e Copenhagen)  </t>
  </si>
  <si>
    <t xml:space="preserve">Voli Pisa (S.Anna Stazzema) e Copenhagen  </t>
  </si>
  <si>
    <t>Costi cena di Natale: libri per la tombola</t>
  </si>
  <si>
    <t>Cena Pietro Graglia+ Prof.Cavalli</t>
  </si>
  <si>
    <t>Cena Prof.Cavalli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</si>
</sst>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mm/dd/yy"/>
    <numFmt numFmtId="167" formatCode="0.00;[Red]\-0.00"/>
    <numFmt numFmtId="170" formatCode="0.0%"/>
    <numFmt numFmtId="171" formatCode="0.00_ ;[Red]\-0.00\ "/>
  </numFmts>
  <fonts count="31" x14ac:knownFonts="1">
    <font>
      <sz val="10"/>
      <name val="Arial"/>
      <family val="2"/>
    </font>
    <font>
      <b/>
      <sz val="14"/>
      <color indexed="9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name val="Arial"/>
      <family val="2"/>
    </font>
    <font>
      <b/>
      <sz val="9"/>
      <name val="Calibri"/>
      <family val="2"/>
    </font>
    <font>
      <sz val="9"/>
      <color indexed="25"/>
      <name val="Calibri"/>
      <family val="2"/>
    </font>
    <font>
      <sz val="9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sz val="10"/>
      <color indexed="27"/>
      <name val="Calibri"/>
      <family val="2"/>
    </font>
    <font>
      <sz val="10"/>
      <color indexed="25"/>
      <name val="Calibri"/>
      <family val="2"/>
    </font>
    <font>
      <sz val="9"/>
      <color indexed="21"/>
      <name val="Calibri"/>
      <family val="2"/>
    </font>
    <font>
      <sz val="10"/>
      <color indexed="10"/>
      <name val="Calibri"/>
      <family val="2"/>
    </font>
    <font>
      <sz val="10"/>
      <color indexed="53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4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7"/>
      </patternFill>
    </fill>
    <fill>
      <patternFill patternType="solid">
        <fgColor indexed="10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indexed="43"/>
        <bgColor indexed="42"/>
      </patternFill>
    </fill>
    <fill>
      <patternFill patternType="solid">
        <fgColor indexed="42"/>
        <bgColor indexed="41"/>
      </patternFill>
    </fill>
  </fills>
  <borders count="69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55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55"/>
      </right>
      <top style="hair">
        <color indexed="22"/>
      </top>
      <bottom style="hair">
        <color indexed="22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8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8"/>
      </bottom>
      <diagonal/>
    </border>
    <border>
      <left style="hair">
        <color indexed="22"/>
      </left>
      <right style="hair">
        <color indexed="8"/>
      </right>
      <top/>
      <bottom style="hair">
        <color indexed="22"/>
      </bottom>
      <diagonal/>
    </border>
    <border>
      <left style="hair">
        <color indexed="8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hair">
        <color indexed="22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hair">
        <color indexed="22"/>
      </right>
      <top style="hair">
        <color indexed="22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hair">
        <color indexed="22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hair">
        <color indexed="22"/>
      </bottom>
      <diagonal/>
    </border>
    <border>
      <left style="hair">
        <color indexed="22"/>
      </left>
      <right/>
      <top style="thin">
        <color indexed="8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/>
      <top style="hair">
        <color indexed="22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22"/>
      </left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22"/>
      </left>
      <right/>
      <top style="hair">
        <color indexed="22"/>
      </top>
      <bottom style="thin">
        <color indexed="64"/>
      </bottom>
      <diagonal/>
    </border>
    <border>
      <left style="hair">
        <color indexed="22"/>
      </left>
      <right/>
      <top style="hair">
        <color indexed="22"/>
      </top>
      <bottom style="hair">
        <color indexed="8"/>
      </bottom>
      <diagonal/>
    </border>
    <border>
      <left style="hair">
        <color indexed="22"/>
      </left>
      <right/>
      <top style="hair">
        <color indexed="8"/>
      </top>
      <bottom style="hair">
        <color indexed="22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22"/>
      </right>
      <top/>
      <bottom style="hair">
        <color indexed="22"/>
      </bottom>
      <diagonal/>
    </border>
    <border>
      <left style="medium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hair">
        <color indexed="22"/>
      </right>
      <top style="hair">
        <color indexed="22"/>
      </top>
      <bottom style="hair">
        <color indexed="8"/>
      </bottom>
      <diagonal/>
    </border>
    <border>
      <left style="medium">
        <color indexed="64"/>
      </left>
      <right style="hair">
        <color indexed="22"/>
      </right>
      <top style="hair">
        <color indexed="8"/>
      </top>
      <bottom style="hair">
        <color indexed="22"/>
      </bottom>
      <diagonal/>
    </border>
    <border>
      <left style="medium">
        <color indexed="64"/>
      </left>
      <right style="hair">
        <color indexed="22"/>
      </right>
      <top style="hair">
        <color indexed="2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22"/>
      </left>
      <right style="medium">
        <color indexed="64"/>
      </right>
      <top/>
      <bottom style="hair">
        <color indexed="22"/>
      </bottom>
      <diagonal/>
    </border>
    <border>
      <left style="hair">
        <color indexed="22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indexed="64"/>
      </right>
      <top style="hair">
        <color indexed="22"/>
      </top>
      <bottom style="hair">
        <color indexed="8"/>
      </bottom>
      <diagonal/>
    </border>
    <border>
      <left style="hair">
        <color indexed="22"/>
      </left>
      <right style="medium">
        <color indexed="64"/>
      </right>
      <top style="hair">
        <color indexed="8"/>
      </top>
      <bottom style="hair">
        <color indexed="22"/>
      </bottom>
      <diagonal/>
    </border>
    <border>
      <left style="hair">
        <color indexed="22"/>
      </left>
      <right style="medium">
        <color indexed="64"/>
      </right>
      <top style="hair">
        <color indexed="2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7" fontId="2" fillId="2" borderId="2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3" borderId="0" xfId="0" applyFont="1" applyFill="1"/>
    <xf numFmtId="0" fontId="9" fillId="2" borderId="0" xfId="0" applyFont="1" applyFill="1"/>
    <xf numFmtId="0" fontId="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10" xfId="0" applyFont="1" applyFill="1" applyBorder="1"/>
    <xf numFmtId="0" fontId="6" fillId="2" borderId="1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6" fillId="4" borderId="14" xfId="0" applyFont="1" applyFill="1" applyBorder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/>
    <xf numFmtId="4" fontId="6" fillId="4" borderId="0" xfId="0" applyNumberFormat="1" applyFont="1" applyFill="1" applyAlignment="1">
      <alignment horizontal="right"/>
    </xf>
    <xf numFmtId="0" fontId="6" fillId="2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13" fillId="0" borderId="0" xfId="0" applyNumberFormat="1" applyFont="1"/>
    <xf numFmtId="4" fontId="2" fillId="0" borderId="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4" fontId="28" fillId="0" borderId="19" xfId="0" applyNumberFormat="1" applyFont="1" applyFill="1" applyBorder="1"/>
    <xf numFmtId="4" fontId="2" fillId="0" borderId="20" xfId="0" applyNumberFormat="1" applyFont="1" applyFill="1" applyBorder="1" applyAlignment="1">
      <alignment horizontal="right"/>
    </xf>
    <xf numFmtId="4" fontId="2" fillId="0" borderId="21" xfId="0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4" fontId="2" fillId="2" borderId="23" xfId="0" applyNumberFormat="1" applyFont="1" applyFill="1" applyBorder="1" applyAlignment="1">
      <alignment horizontal="right"/>
    </xf>
    <xf numFmtId="4" fontId="2" fillId="2" borderId="24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3" fillId="2" borderId="1" xfId="0" applyFont="1" applyFill="1" applyBorder="1"/>
    <xf numFmtId="171" fontId="2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0" fontId="12" fillId="5" borderId="0" xfId="0" applyFont="1" applyFill="1" applyAlignment="1">
      <alignment horizontal="right"/>
    </xf>
    <xf numFmtId="166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16" fillId="0" borderId="0" xfId="0" applyFont="1"/>
    <xf numFmtId="4" fontId="16" fillId="0" borderId="0" xfId="0" applyNumberFormat="1" applyFont="1"/>
    <xf numFmtId="167" fontId="16" fillId="0" borderId="0" xfId="0" applyNumberFormat="1" applyFont="1"/>
    <xf numFmtId="167" fontId="8" fillId="0" borderId="0" xfId="0" applyNumberFormat="1" applyFont="1"/>
    <xf numFmtId="0" fontId="8" fillId="0" borderId="0" xfId="0" applyFont="1" applyFill="1"/>
    <xf numFmtId="0" fontId="18" fillId="0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0" fontId="8" fillId="2" borderId="0" xfId="0" applyFont="1" applyFill="1"/>
    <xf numFmtId="167" fontId="15" fillId="0" borderId="0" xfId="0" applyNumberFormat="1" applyFont="1"/>
    <xf numFmtId="0" fontId="8" fillId="0" borderId="0" xfId="0" applyFont="1" applyBorder="1"/>
    <xf numFmtId="4" fontId="15" fillId="0" borderId="0" xfId="0" applyNumberFormat="1" applyFont="1"/>
    <xf numFmtId="0" fontId="16" fillId="3" borderId="0" xfId="0" applyFont="1" applyFill="1"/>
    <xf numFmtId="0" fontId="19" fillId="0" borderId="0" xfId="0" applyFont="1"/>
    <xf numFmtId="0" fontId="20" fillId="0" borderId="0" xfId="0" applyFont="1"/>
    <xf numFmtId="167" fontId="20" fillId="0" borderId="0" xfId="0" applyNumberFormat="1" applyFont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21" fillId="0" borderId="0" xfId="0" applyFont="1"/>
    <xf numFmtId="4" fontId="16" fillId="0" borderId="28" xfId="0" applyNumberFormat="1" applyFont="1" applyBorder="1"/>
    <xf numFmtId="4" fontId="14" fillId="0" borderId="29" xfId="0" applyNumberFormat="1" applyFont="1" applyBorder="1"/>
    <xf numFmtId="0" fontId="7" fillId="2" borderId="5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right"/>
    </xf>
    <xf numFmtId="0" fontId="7" fillId="5" borderId="0" xfId="0" applyFont="1" applyFill="1" applyBorder="1" applyAlignment="1">
      <alignment horizontal="right"/>
    </xf>
    <xf numFmtId="0" fontId="7" fillId="5" borderId="3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right"/>
    </xf>
    <xf numFmtId="166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/>
    <xf numFmtId="0" fontId="17" fillId="2" borderId="2" xfId="0" applyFont="1" applyFill="1" applyBorder="1" applyAlignment="1">
      <alignment horizontal="right"/>
    </xf>
    <xf numFmtId="167" fontId="17" fillId="2" borderId="32" xfId="0" applyNumberFormat="1" applyFont="1" applyFill="1" applyBorder="1" applyAlignment="1">
      <alignment horizontal="right"/>
    </xf>
    <xf numFmtId="4" fontId="17" fillId="2" borderId="33" xfId="0" applyNumberFormat="1" applyFont="1" applyFill="1" applyBorder="1" applyAlignment="1">
      <alignment horizontal="right"/>
    </xf>
    <xf numFmtId="171" fontId="17" fillId="2" borderId="34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right"/>
    </xf>
    <xf numFmtId="167" fontId="17" fillId="2" borderId="1" xfId="0" applyNumberFormat="1" applyFont="1" applyFill="1" applyBorder="1" applyAlignment="1">
      <alignment horizontal="right"/>
    </xf>
    <xf numFmtId="4" fontId="17" fillId="2" borderId="6" xfId="0" applyNumberFormat="1" applyFont="1" applyFill="1" applyBorder="1" applyAlignment="1">
      <alignment horizontal="right"/>
    </xf>
    <xf numFmtId="171" fontId="17" fillId="2" borderId="28" xfId="0" applyNumberFormat="1" applyFont="1" applyFill="1" applyBorder="1" applyAlignment="1">
      <alignment horizontal="right"/>
    </xf>
    <xf numFmtId="0" fontId="17" fillId="2" borderId="3" xfId="0" applyFont="1" applyFill="1" applyBorder="1" applyAlignment="1">
      <alignment horizontal="right"/>
    </xf>
    <xf numFmtId="167" fontId="17" fillId="2" borderId="3" xfId="0" applyNumberFormat="1" applyFont="1" applyFill="1" applyBorder="1" applyAlignment="1">
      <alignment horizontal="right"/>
    </xf>
    <xf numFmtId="4" fontId="17" fillId="2" borderId="35" xfId="0" applyNumberFormat="1" applyFont="1" applyFill="1" applyBorder="1" applyAlignment="1">
      <alignment horizontal="right"/>
    </xf>
    <xf numFmtId="0" fontId="17" fillId="0" borderId="7" xfId="0" applyFont="1" applyBorder="1"/>
    <xf numFmtId="0" fontId="17" fillId="0" borderId="8" xfId="0" applyFont="1" applyBorder="1" applyAlignment="1">
      <alignment horizontal="right"/>
    </xf>
    <xf numFmtId="167" fontId="17" fillId="0" borderId="8" xfId="0" applyNumberFormat="1" applyFont="1" applyBorder="1" applyAlignment="1">
      <alignment horizontal="right"/>
    </xf>
    <xf numFmtId="4" fontId="17" fillId="0" borderId="36" xfId="0" applyNumberFormat="1" applyFont="1" applyFill="1" applyBorder="1" applyAlignment="1">
      <alignment horizontal="right"/>
    </xf>
    <xf numFmtId="0" fontId="17" fillId="2" borderId="4" xfId="0" applyFont="1" applyFill="1" applyBorder="1" applyAlignment="1">
      <alignment horizontal="right"/>
    </xf>
    <xf numFmtId="167" fontId="17" fillId="2" borderId="4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17" fillId="0" borderId="6" xfId="0" applyNumberFormat="1" applyFont="1" applyFill="1" applyBorder="1" applyAlignment="1">
      <alignment horizontal="right"/>
    </xf>
    <xf numFmtId="0" fontId="17" fillId="2" borderId="5" xfId="0" applyFont="1" applyFill="1" applyBorder="1" applyAlignment="1">
      <alignment horizontal="center"/>
    </xf>
    <xf numFmtId="0" fontId="17" fillId="2" borderId="5" xfId="0" applyFont="1" applyFill="1" applyBorder="1"/>
    <xf numFmtId="167" fontId="17" fillId="2" borderId="5" xfId="0" applyNumberFormat="1" applyFont="1" applyFill="1" applyBorder="1" applyAlignment="1">
      <alignment horizontal="right"/>
    </xf>
    <xf numFmtId="4" fontId="22" fillId="0" borderId="37" xfId="0" applyNumberFormat="1" applyFont="1" applyFill="1" applyBorder="1" applyAlignment="1">
      <alignment horizontal="right"/>
    </xf>
    <xf numFmtId="4" fontId="8" fillId="0" borderId="0" xfId="0" applyNumberFormat="1" applyFont="1"/>
    <xf numFmtId="0" fontId="17" fillId="2" borderId="38" xfId="0" applyFont="1" applyFill="1" applyBorder="1" applyAlignment="1">
      <alignment horizontal="right"/>
    </xf>
    <xf numFmtId="4" fontId="7" fillId="5" borderId="0" xfId="0" applyNumberFormat="1" applyFont="1" applyFill="1" applyAlignment="1">
      <alignment horizontal="center"/>
    </xf>
    <xf numFmtId="0" fontId="7" fillId="2" borderId="38" xfId="0" applyFont="1" applyFill="1" applyBorder="1" applyAlignment="1">
      <alignment horizontal="right"/>
    </xf>
    <xf numFmtId="167" fontId="22" fillId="2" borderId="1" xfId="0" applyNumberFormat="1" applyFont="1" applyFill="1" applyBorder="1" applyAlignment="1">
      <alignment horizontal="right"/>
    </xf>
    <xf numFmtId="4" fontId="7" fillId="2" borderId="0" xfId="0" applyNumberFormat="1" applyFont="1" applyFill="1" applyAlignment="1">
      <alignment horizontal="center"/>
    </xf>
    <xf numFmtId="167" fontId="17" fillId="2" borderId="2" xfId="0" applyNumberFormat="1" applyFont="1" applyFill="1" applyBorder="1" applyAlignment="1">
      <alignment horizontal="right"/>
    </xf>
    <xf numFmtId="4" fontId="17" fillId="2" borderId="16" xfId="0" applyNumberFormat="1" applyFont="1" applyFill="1" applyBorder="1" applyAlignment="1">
      <alignment horizontal="right"/>
    </xf>
    <xf numFmtId="4" fontId="17" fillId="2" borderId="39" xfId="0" applyNumberFormat="1" applyFont="1" applyFill="1" applyBorder="1" applyAlignment="1">
      <alignment horizontal="right"/>
    </xf>
    <xf numFmtId="167" fontId="20" fillId="2" borderId="5" xfId="0" applyNumberFormat="1" applyFont="1" applyFill="1" applyBorder="1" applyAlignment="1">
      <alignment horizontal="right"/>
    </xf>
    <xf numFmtId="4" fontId="17" fillId="2" borderId="37" xfId="0" applyNumberFormat="1" applyFont="1" applyFill="1" applyBorder="1" applyAlignment="1">
      <alignment horizontal="right"/>
    </xf>
    <xf numFmtId="4" fontId="17" fillId="2" borderId="40" xfId="0" applyNumberFormat="1" applyFont="1" applyFill="1" applyBorder="1" applyAlignment="1">
      <alignment horizontal="right"/>
    </xf>
    <xf numFmtId="4" fontId="7" fillId="2" borderId="38" xfId="0" applyNumberFormat="1" applyFont="1" applyFill="1" applyBorder="1" applyAlignment="1">
      <alignment horizontal="right"/>
    </xf>
    <xf numFmtId="167" fontId="22" fillId="2" borderId="2" xfId="0" applyNumberFormat="1" applyFont="1" applyFill="1" applyBorder="1" applyAlignment="1">
      <alignment horizontal="right"/>
    </xf>
    <xf numFmtId="4" fontId="8" fillId="2" borderId="6" xfId="0" applyNumberFormat="1" applyFont="1" applyFill="1" applyBorder="1" applyAlignment="1">
      <alignment horizontal="right"/>
    </xf>
    <xf numFmtId="4" fontId="22" fillId="2" borderId="6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left"/>
    </xf>
    <xf numFmtId="167" fontId="20" fillId="2" borderId="1" xfId="0" applyNumberFormat="1" applyFont="1" applyFill="1" applyBorder="1" applyAlignment="1">
      <alignment horizontal="right"/>
    </xf>
    <xf numFmtId="0" fontId="17" fillId="2" borderId="5" xfId="0" applyFont="1" applyFill="1" applyBorder="1" applyAlignment="1">
      <alignment horizontal="left"/>
    </xf>
    <xf numFmtId="167" fontId="7" fillId="5" borderId="0" xfId="0" applyNumberFormat="1" applyFont="1" applyFill="1" applyAlignment="1">
      <alignment horizontal="center"/>
    </xf>
    <xf numFmtId="0" fontId="17" fillId="2" borderId="2" xfId="0" applyFont="1" applyFill="1" applyBorder="1" applyAlignment="1">
      <alignment horizontal="left"/>
    </xf>
    <xf numFmtId="167" fontId="20" fillId="2" borderId="2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167" fontId="23" fillId="2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4" fontId="7" fillId="3" borderId="6" xfId="0" applyNumberFormat="1" applyFont="1" applyFill="1" applyBorder="1" applyAlignment="1">
      <alignment horizontal="center"/>
    </xf>
    <xf numFmtId="4" fontId="20" fillId="0" borderId="0" xfId="0" applyNumberFormat="1" applyFont="1"/>
    <xf numFmtId="0" fontId="19" fillId="3" borderId="0" xfId="0" applyFont="1" applyFill="1"/>
    <xf numFmtId="0" fontId="8" fillId="3" borderId="0" xfId="0" applyFont="1" applyFill="1"/>
    <xf numFmtId="4" fontId="7" fillId="3" borderId="6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4" fontId="9" fillId="0" borderId="29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16" fillId="0" borderId="0" xfId="0" applyFont="1" applyFill="1"/>
    <xf numFmtId="167" fontId="16" fillId="0" borderId="0" xfId="0" applyNumberFormat="1" applyFont="1" applyFill="1"/>
    <xf numFmtId="0" fontId="14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4" fontId="14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6" borderId="41" xfId="0" applyFont="1" applyFill="1" applyBorder="1"/>
    <xf numFmtId="0" fontId="1" fillId="6" borderId="42" xfId="0" applyFont="1" applyFill="1" applyBorder="1"/>
    <xf numFmtId="0" fontId="1" fillId="6" borderId="43" xfId="0" applyFont="1" applyFill="1" applyBorder="1" applyAlignment="1">
      <alignment horizontal="center"/>
    </xf>
    <xf numFmtId="0" fontId="29" fillId="0" borderId="0" xfId="0" applyFont="1" applyFill="1"/>
    <xf numFmtId="0" fontId="30" fillId="0" borderId="0" xfId="0" applyFont="1" applyFill="1"/>
    <xf numFmtId="0" fontId="6" fillId="2" borderId="1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4" fontId="16" fillId="0" borderId="0" xfId="0" applyNumberFormat="1" applyFont="1" applyFill="1"/>
    <xf numFmtId="167" fontId="15" fillId="0" borderId="0" xfId="0" applyNumberFormat="1" applyFont="1" applyFill="1"/>
    <xf numFmtId="4" fontId="15" fillId="0" borderId="0" xfId="0" applyNumberFormat="1" applyFont="1" applyFill="1"/>
    <xf numFmtId="0" fontId="17" fillId="7" borderId="1" xfId="0" applyFont="1" applyFill="1" applyBorder="1" applyAlignment="1">
      <alignment horizontal="right"/>
    </xf>
    <xf numFmtId="0" fontId="7" fillId="7" borderId="9" xfId="0" applyFont="1" applyFill="1" applyBorder="1"/>
    <xf numFmtId="0" fontId="17" fillId="8" borderId="5" xfId="0" applyFont="1" applyFill="1" applyBorder="1" applyAlignment="1">
      <alignment horizontal="right"/>
    </xf>
    <xf numFmtId="0" fontId="7" fillId="8" borderId="9" xfId="0" applyFont="1" applyFill="1" applyBorder="1"/>
    <xf numFmtId="0" fontId="17" fillId="8" borderId="0" xfId="0" applyFont="1" applyFill="1" applyBorder="1" applyAlignment="1">
      <alignment horizontal="left"/>
    </xf>
    <xf numFmtId="0" fontId="17" fillId="8" borderId="1" xfId="0" applyFont="1" applyFill="1" applyBorder="1"/>
    <xf numFmtId="0" fontId="17" fillId="2" borderId="44" xfId="0" applyFont="1" applyFill="1" applyBorder="1" applyAlignment="1">
      <alignment horizontal="left"/>
    </xf>
    <xf numFmtId="0" fontId="7" fillId="2" borderId="9" xfId="0" applyFont="1" applyFill="1" applyBorder="1"/>
    <xf numFmtId="0" fontId="17" fillId="2" borderId="0" xfId="0" applyFont="1" applyFill="1" applyBorder="1" applyAlignment="1">
      <alignment horizontal="right"/>
    </xf>
    <xf numFmtId="0" fontId="7" fillId="2" borderId="0" xfId="0" applyFont="1" applyFill="1" applyBorder="1"/>
    <xf numFmtId="0" fontId="17" fillId="2" borderId="0" xfId="0" applyFont="1" applyFill="1" applyBorder="1"/>
    <xf numFmtId="0" fontId="17" fillId="9" borderId="0" xfId="0" applyFont="1" applyFill="1" applyBorder="1"/>
    <xf numFmtId="0" fontId="17" fillId="8" borderId="1" xfId="0" applyFont="1" applyFill="1" applyBorder="1" applyAlignment="1">
      <alignment horizontal="left"/>
    </xf>
    <xf numFmtId="0" fontId="8" fillId="8" borderId="0" xfId="0" applyFont="1" applyFill="1" applyAlignment="1">
      <alignment horizontal="left"/>
    </xf>
    <xf numFmtId="0" fontId="7" fillId="2" borderId="0" xfId="0" applyFont="1" applyFill="1" applyBorder="1" applyAlignment="1">
      <alignment horizontal="right"/>
    </xf>
    <xf numFmtId="0" fontId="17" fillId="2" borderId="45" xfId="0" applyFont="1" applyFill="1" applyBorder="1"/>
    <xf numFmtId="0" fontId="7" fillId="8" borderId="0" xfId="0" applyFont="1" applyFill="1" applyBorder="1" applyAlignment="1">
      <alignment horizontal="right"/>
    </xf>
    <xf numFmtId="4" fontId="17" fillId="2" borderId="1" xfId="0" applyNumberFormat="1" applyFont="1" applyFill="1" applyBorder="1"/>
    <xf numFmtId="4" fontId="17" fillId="2" borderId="0" xfId="0" applyNumberFormat="1" applyFont="1" applyFill="1" applyBorder="1" applyAlignment="1">
      <alignment horizontal="right"/>
    </xf>
    <xf numFmtId="4" fontId="17" fillId="2" borderId="0" xfId="0" applyNumberFormat="1" applyFont="1" applyFill="1" applyBorder="1"/>
    <xf numFmtId="4" fontId="8" fillId="2" borderId="0" xfId="0" applyNumberFormat="1" applyFont="1" applyFill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left"/>
    </xf>
    <xf numFmtId="14" fontId="24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0" xfId="0" applyBorder="1"/>
    <xf numFmtId="0" fontId="6" fillId="2" borderId="4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right"/>
    </xf>
    <xf numFmtId="4" fontId="2" fillId="2" borderId="47" xfId="0" applyNumberFormat="1" applyFont="1" applyFill="1" applyBorder="1" applyAlignment="1">
      <alignment horizontal="right"/>
    </xf>
    <xf numFmtId="4" fontId="6" fillId="2" borderId="48" xfId="0" applyNumberFormat="1" applyFont="1" applyFill="1" applyBorder="1" applyAlignment="1">
      <alignment horizontal="right"/>
    </xf>
    <xf numFmtId="0" fontId="2" fillId="2" borderId="37" xfId="0" applyFont="1" applyFill="1" applyBorder="1" applyAlignment="1">
      <alignment horizontal="right"/>
    </xf>
    <xf numFmtId="0" fontId="6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right"/>
    </xf>
    <xf numFmtId="4" fontId="2" fillId="2" borderId="51" xfId="0" applyNumberFormat="1" applyFont="1" applyFill="1" applyBorder="1" applyAlignment="1">
      <alignment horizontal="right"/>
    </xf>
    <xf numFmtId="4" fontId="2" fillId="2" borderId="52" xfId="0" applyNumberFormat="1" applyFont="1" applyFill="1" applyBorder="1" applyAlignment="1">
      <alignment horizontal="right"/>
    </xf>
    <xf numFmtId="4" fontId="6" fillId="2" borderId="53" xfId="0" applyNumberFormat="1" applyFont="1" applyFill="1" applyBorder="1" applyAlignment="1">
      <alignment horizontal="right"/>
    </xf>
    <xf numFmtId="0" fontId="2" fillId="2" borderId="54" xfId="0" applyFont="1" applyFill="1" applyBorder="1" applyAlignment="1">
      <alignment horizontal="right"/>
    </xf>
    <xf numFmtId="4" fontId="6" fillId="4" borderId="55" xfId="0" applyNumberFormat="1" applyFont="1" applyFill="1" applyBorder="1" applyAlignment="1">
      <alignment horizontal="right"/>
    </xf>
    <xf numFmtId="0" fontId="2" fillId="2" borderId="56" xfId="0" applyFont="1" applyFill="1" applyBorder="1" applyAlignment="1">
      <alignment horizontal="right"/>
    </xf>
    <xf numFmtId="0" fontId="6" fillId="2" borderId="56" xfId="0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right"/>
    </xf>
    <xf numFmtId="0" fontId="2" fillId="2" borderId="46" xfId="0" applyFont="1" applyFill="1" applyBorder="1" applyAlignment="1">
      <alignment horizontal="right"/>
    </xf>
    <xf numFmtId="0" fontId="3" fillId="2" borderId="56" xfId="0" applyFont="1" applyFill="1" applyBorder="1" applyAlignment="1">
      <alignment horizontal="right"/>
    </xf>
    <xf numFmtId="0" fontId="26" fillId="2" borderId="57" xfId="0" applyFont="1" applyFill="1" applyBorder="1" applyAlignment="1">
      <alignment horizontal="center"/>
    </xf>
    <xf numFmtId="0" fontId="27" fillId="2" borderId="58" xfId="0" applyFont="1" applyFill="1" applyBorder="1" applyAlignment="1">
      <alignment horizontal="right"/>
    </xf>
    <xf numFmtId="170" fontId="27" fillId="2" borderId="59" xfId="0" applyNumberFormat="1" applyFont="1" applyFill="1" applyBorder="1" applyAlignment="1">
      <alignment horizontal="right"/>
    </xf>
    <xf numFmtId="170" fontId="27" fillId="2" borderId="60" xfId="0" applyNumberFormat="1" applyFont="1" applyFill="1" applyBorder="1" applyAlignment="1">
      <alignment horizontal="right"/>
    </xf>
    <xf numFmtId="170" fontId="26" fillId="2" borderId="61" xfId="0" applyNumberFormat="1" applyFont="1" applyFill="1" applyBorder="1" applyAlignment="1">
      <alignment horizontal="right"/>
    </xf>
    <xf numFmtId="170" fontId="27" fillId="2" borderId="62" xfId="0" applyNumberFormat="1" applyFont="1" applyFill="1" applyBorder="1" applyAlignment="1">
      <alignment horizontal="right"/>
    </xf>
    <xf numFmtId="170" fontId="26" fillId="4" borderId="63" xfId="0" applyNumberFormat="1" applyFont="1" applyFill="1" applyBorder="1" applyAlignment="1">
      <alignment horizontal="right"/>
    </xf>
    <xf numFmtId="4" fontId="2" fillId="2" borderId="64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12" fillId="2" borderId="29" xfId="0" applyNumberFormat="1" applyFont="1" applyFill="1" applyBorder="1" applyAlignment="1">
      <alignment horizontal="right"/>
    </xf>
    <xf numFmtId="14" fontId="17" fillId="2" borderId="1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2" fillId="2" borderId="65" xfId="0" applyFont="1" applyFill="1" applyBorder="1" applyAlignment="1">
      <alignment horizontal="right"/>
    </xf>
    <xf numFmtId="0" fontId="2" fillId="0" borderId="66" xfId="0" applyFont="1" applyBorder="1" applyAlignment="1">
      <alignment horizontal="center"/>
    </xf>
    <xf numFmtId="0" fontId="3" fillId="2" borderId="67" xfId="0" applyFont="1" applyFill="1" applyBorder="1"/>
    <xf numFmtId="0" fontId="3" fillId="2" borderId="68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724B"/>
      <rgbColor rgb="00AAAAAA"/>
      <rgbColor rgb="00808080"/>
      <rgbColor rgb="009999FF"/>
      <rgbColor rgb="00FF3333"/>
      <rgbColor rgb="00FFFFCC"/>
      <rgbColor rgb="00E6E6FF"/>
      <rgbColor rgb="00660066"/>
      <rgbColor rgb="00FF8080"/>
      <rgbColor rgb="000066CC"/>
      <rgbColor rgb="00D9E2F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99"/>
      <rgbColor rgb="0099CCFF"/>
      <rgbColor rgb="00FF99CC"/>
      <rgbColor rgb="00CC99FF"/>
      <rgbColor rgb="00FFCC99"/>
      <rgbColor rgb="003366FF"/>
      <rgbColor rgb="0033CCCC"/>
      <rgbColor rgb="0099CC66"/>
      <rgbColor rgb="00FFC000"/>
      <rgbColor rgb="00FF9900"/>
      <rgbColor rgb="00FF3300"/>
      <rgbColor rgb="00666699"/>
      <rgbColor rgb="00A7A7A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tabSelected="1" zoomScaleNormal="100" workbookViewId="0">
      <selection activeCell="F3" sqref="F3"/>
    </sheetView>
  </sheetViews>
  <sheetFormatPr defaultColWidth="11.54296875" defaultRowHeight="13" x14ac:dyDescent="0.3"/>
  <cols>
    <col min="1" max="1" width="15" style="21" customWidth="1"/>
    <col min="2" max="2" width="21.453125" style="21" customWidth="1"/>
    <col min="3" max="3" width="11.54296875" style="21" customWidth="1"/>
    <col min="4" max="4" width="50.453125" style="21" customWidth="1"/>
    <col min="5" max="5" width="2" style="21" customWidth="1"/>
    <col min="6" max="9" width="11.54296875" style="21"/>
    <col min="10" max="10" width="1.453125" style="21" customWidth="1"/>
    <col min="11" max="11" width="18" style="21" customWidth="1"/>
    <col min="12" max="12" width="17.7265625" style="21" customWidth="1"/>
    <col min="13" max="13" width="12.7265625" style="21" customWidth="1"/>
    <col min="14" max="14" width="22.26953125" style="21" customWidth="1"/>
    <col min="15" max="15" width="11.54296875" style="21"/>
    <col min="16" max="16" width="25.1796875" style="21" customWidth="1"/>
    <col min="17" max="16384" width="11.54296875" style="21"/>
  </cols>
  <sheetData>
    <row r="1" spans="1:15" ht="19" thickBot="1" x14ac:dyDescent="0.5">
      <c r="A1" s="176" t="s">
        <v>0</v>
      </c>
      <c r="B1" s="177"/>
      <c r="C1" s="177"/>
      <c r="D1" s="178">
        <v>2019</v>
      </c>
      <c r="E1" s="175"/>
      <c r="F1" s="209" t="s">
        <v>251</v>
      </c>
      <c r="G1" s="175"/>
      <c r="H1" s="81"/>
      <c r="I1" s="14"/>
      <c r="J1" s="1"/>
      <c r="K1" s="1"/>
      <c r="L1" s="1"/>
      <c r="M1" s="1"/>
      <c r="N1" s="1"/>
      <c r="O1" s="1"/>
    </row>
    <row r="2" spans="1:15" ht="14.5" x14ac:dyDescent="0.35">
      <c r="A2" s="4"/>
      <c r="B2" s="4"/>
      <c r="C2" s="4"/>
      <c r="E2" s="4"/>
      <c r="F2" s="210">
        <v>44015</v>
      </c>
      <c r="G2" s="4"/>
      <c r="H2" s="4"/>
      <c r="I2" s="1"/>
      <c r="J2" s="1"/>
      <c r="K2" s="1"/>
      <c r="L2" s="1"/>
      <c r="M2" s="1"/>
      <c r="N2" s="1"/>
      <c r="O2" s="1"/>
    </row>
    <row r="3" spans="1:15" ht="15.5" x14ac:dyDescent="0.35">
      <c r="A3" s="61" t="s">
        <v>1</v>
      </c>
      <c r="B3" s="6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5" x14ac:dyDescent="0.35">
      <c r="B4" s="25"/>
      <c r="C4" s="25"/>
      <c r="D4" s="71"/>
      <c r="E4" s="71"/>
      <c r="F4" s="71"/>
      <c r="G4" s="71"/>
      <c r="H4" s="71"/>
      <c r="I4" s="71"/>
      <c r="J4" s="1"/>
      <c r="K4" s="1"/>
      <c r="L4" s="1"/>
      <c r="M4" s="1"/>
      <c r="N4" s="1"/>
      <c r="O4" s="1"/>
    </row>
    <row r="5" spans="1:15" ht="14.5" x14ac:dyDescent="0.35">
      <c r="A5" s="92" t="s">
        <v>248</v>
      </c>
      <c r="B5" s="92" t="s">
        <v>236</v>
      </c>
      <c r="C5" s="92" t="s">
        <v>2</v>
      </c>
      <c r="D5" s="92" t="s">
        <v>3</v>
      </c>
      <c r="E5" s="92"/>
      <c r="F5" s="92" t="s">
        <v>4</v>
      </c>
      <c r="G5" s="93" t="s">
        <v>5</v>
      </c>
      <c r="H5" s="93" t="s">
        <v>6</v>
      </c>
      <c r="I5" s="94" t="s">
        <v>7</v>
      </c>
      <c r="J5" s="2"/>
      <c r="K5" s="94" t="s">
        <v>8</v>
      </c>
      <c r="L5" s="94" t="s">
        <v>9</v>
      </c>
      <c r="M5" s="1"/>
      <c r="N5" s="1"/>
      <c r="O5" s="1"/>
    </row>
    <row r="6" spans="1:15" ht="14.5" x14ac:dyDescent="0.35">
      <c r="A6" s="95"/>
      <c r="B6" s="95"/>
      <c r="C6" s="96"/>
      <c r="D6" s="97" t="s">
        <v>10</v>
      </c>
      <c r="E6" s="98"/>
      <c r="F6" s="99"/>
      <c r="G6" s="99">
        <v>590.85</v>
      </c>
      <c r="H6" s="99">
        <v>280.95999999999998</v>
      </c>
      <c r="I6" s="100"/>
      <c r="J6" s="9"/>
      <c r="K6" s="1"/>
      <c r="L6" s="1" t="s">
        <v>11</v>
      </c>
      <c r="M6" s="1"/>
      <c r="N6" s="1"/>
      <c r="O6" s="1"/>
    </row>
    <row r="7" spans="1:15" ht="14.5" x14ac:dyDescent="0.35">
      <c r="A7" s="179"/>
      <c r="B7" s="173"/>
      <c r="C7" s="101">
        <v>43647</v>
      </c>
      <c r="D7" s="102" t="s">
        <v>12</v>
      </c>
      <c r="E7" s="103"/>
      <c r="F7" s="103"/>
      <c r="G7" s="104">
        <v>50</v>
      </c>
      <c r="H7" s="105"/>
      <c r="I7" s="106">
        <f>+F7+G7+H7</f>
        <v>50</v>
      </c>
      <c r="J7" s="62"/>
      <c r="K7" s="1"/>
      <c r="L7" s="1"/>
      <c r="M7" s="1"/>
      <c r="N7" s="1"/>
      <c r="O7" s="1"/>
    </row>
    <row r="8" spans="1:15" ht="14.5" x14ac:dyDescent="0.35">
      <c r="A8" s="179"/>
      <c r="B8" s="174"/>
      <c r="C8" s="108">
        <v>43647</v>
      </c>
      <c r="D8" s="109" t="s">
        <v>13</v>
      </c>
      <c r="E8" s="110"/>
      <c r="F8" s="110"/>
      <c r="G8" s="111">
        <v>10</v>
      </c>
      <c r="H8" s="112"/>
      <c r="I8" s="113">
        <f t="shared" ref="I8:I23" si="0">+F8+G8+H8</f>
        <v>10</v>
      </c>
      <c r="J8" s="62"/>
      <c r="K8" s="1"/>
      <c r="L8" s="1"/>
      <c r="M8" s="1"/>
      <c r="N8" s="1"/>
      <c r="O8" s="1"/>
    </row>
    <row r="9" spans="1:15" ht="14.5" x14ac:dyDescent="0.35">
      <c r="A9" s="179"/>
      <c r="B9" s="103"/>
      <c r="C9" s="108">
        <v>43678</v>
      </c>
      <c r="D9" s="109" t="s">
        <v>14</v>
      </c>
      <c r="E9" s="110"/>
      <c r="F9" s="110"/>
      <c r="G9" s="111">
        <v>15</v>
      </c>
      <c r="H9" s="112"/>
      <c r="I9" s="113">
        <f t="shared" si="0"/>
        <v>15</v>
      </c>
      <c r="J9" s="62"/>
      <c r="K9" s="1"/>
      <c r="L9" s="1"/>
      <c r="M9" s="1"/>
      <c r="N9" s="1"/>
      <c r="O9" s="1"/>
    </row>
    <row r="10" spans="1:15" ht="14.5" x14ac:dyDescent="0.35">
      <c r="A10" s="179"/>
      <c r="B10" s="103"/>
      <c r="C10" s="108">
        <v>43709</v>
      </c>
      <c r="D10" s="109" t="s">
        <v>15</v>
      </c>
      <c r="E10" s="114"/>
      <c r="F10" s="114"/>
      <c r="G10" s="115">
        <v>15</v>
      </c>
      <c r="H10" s="116"/>
      <c r="I10" s="113">
        <f t="shared" si="0"/>
        <v>15</v>
      </c>
      <c r="J10" s="62"/>
      <c r="K10" s="1"/>
      <c r="L10" s="1"/>
      <c r="M10" s="1"/>
      <c r="N10" s="1"/>
      <c r="O10" s="1"/>
    </row>
    <row r="11" spans="1:15" ht="14.5" x14ac:dyDescent="0.35">
      <c r="A11" s="179"/>
      <c r="B11" s="103"/>
      <c r="C11" s="108">
        <v>43709</v>
      </c>
      <c r="D11" s="117" t="s">
        <v>16</v>
      </c>
      <c r="E11" s="118"/>
      <c r="F11" s="118"/>
      <c r="G11" s="119">
        <v>15</v>
      </c>
      <c r="H11" s="120"/>
      <c r="I11" s="113">
        <f t="shared" si="0"/>
        <v>15</v>
      </c>
      <c r="J11" s="62"/>
      <c r="K11" s="1"/>
      <c r="L11" s="1"/>
      <c r="M11" s="7"/>
      <c r="N11" s="1"/>
      <c r="O11" s="1"/>
    </row>
    <row r="12" spans="1:15" ht="14.5" x14ac:dyDescent="0.35">
      <c r="A12" s="179"/>
      <c r="B12" s="103"/>
      <c r="C12" s="108">
        <v>43770</v>
      </c>
      <c r="D12" s="109" t="s">
        <v>17</v>
      </c>
      <c r="E12" s="121"/>
      <c r="F12" s="121"/>
      <c r="G12" s="122">
        <v>100</v>
      </c>
      <c r="H12" s="120"/>
      <c r="I12" s="113">
        <f t="shared" si="0"/>
        <v>100</v>
      </c>
      <c r="J12" s="62"/>
      <c r="K12" s="1"/>
      <c r="L12" s="1"/>
      <c r="M12" s="7"/>
      <c r="N12" s="1"/>
      <c r="O12" s="1"/>
    </row>
    <row r="13" spans="1:15" ht="14.5" x14ac:dyDescent="0.35">
      <c r="A13" s="179" t="s">
        <v>237</v>
      </c>
      <c r="B13" s="103" t="s">
        <v>18</v>
      </c>
      <c r="C13" s="107" t="s">
        <v>19</v>
      </c>
      <c r="D13" s="109" t="s">
        <v>20</v>
      </c>
      <c r="E13" s="110"/>
      <c r="F13" s="110"/>
      <c r="G13" s="111"/>
      <c r="H13" s="123">
        <v>-67</v>
      </c>
      <c r="I13" s="113">
        <f t="shared" si="0"/>
        <v>-67</v>
      </c>
      <c r="J13" s="62"/>
      <c r="K13" s="1"/>
      <c r="L13" s="1"/>
      <c r="M13" s="1"/>
      <c r="N13" s="1"/>
      <c r="O13" s="1"/>
    </row>
    <row r="14" spans="1:15" ht="14.5" x14ac:dyDescent="0.35">
      <c r="A14" s="179" t="s">
        <v>237</v>
      </c>
      <c r="B14" s="103" t="s">
        <v>21</v>
      </c>
      <c r="C14" s="107" t="s">
        <v>19</v>
      </c>
      <c r="D14" s="109" t="s">
        <v>22</v>
      </c>
      <c r="E14" s="110"/>
      <c r="F14" s="110"/>
      <c r="G14" s="111"/>
      <c r="H14" s="123">
        <v>-11.36</v>
      </c>
      <c r="I14" s="113">
        <f t="shared" si="0"/>
        <v>-11.36</v>
      </c>
      <c r="J14" s="62"/>
      <c r="K14" s="1"/>
      <c r="L14" s="1"/>
      <c r="M14" s="1"/>
      <c r="N14" s="1"/>
      <c r="O14" s="1"/>
    </row>
    <row r="15" spans="1:15" ht="14.5" x14ac:dyDescent="0.35">
      <c r="A15" s="179"/>
      <c r="B15" s="103"/>
      <c r="C15" s="107" t="s">
        <v>23</v>
      </c>
      <c r="D15" s="109" t="s">
        <v>24</v>
      </c>
      <c r="E15" s="110"/>
      <c r="F15" s="110"/>
      <c r="G15" s="111">
        <v>40</v>
      </c>
      <c r="H15" s="124"/>
      <c r="I15" s="113">
        <f t="shared" si="0"/>
        <v>40</v>
      </c>
      <c r="J15" s="62"/>
      <c r="K15" s="1"/>
      <c r="L15" s="1"/>
      <c r="M15" s="6"/>
      <c r="N15" s="1"/>
      <c r="O15" s="1"/>
    </row>
    <row r="16" spans="1:15" ht="14.5" x14ac:dyDescent="0.35">
      <c r="A16" s="179" t="s">
        <v>237</v>
      </c>
      <c r="B16" s="103" t="s">
        <v>25</v>
      </c>
      <c r="C16" s="125" t="s">
        <v>26</v>
      </c>
      <c r="D16" s="126" t="s">
        <v>27</v>
      </c>
      <c r="E16" s="100"/>
      <c r="F16" s="100"/>
      <c r="G16" s="127"/>
      <c r="H16" s="128">
        <v>-3</v>
      </c>
      <c r="I16" s="113">
        <f t="shared" si="0"/>
        <v>-3</v>
      </c>
      <c r="J16" s="62"/>
      <c r="K16" s="1"/>
      <c r="L16" s="9"/>
      <c r="M16" s="1"/>
      <c r="N16" s="1"/>
      <c r="O16" s="1"/>
    </row>
    <row r="17" spans="1:15" ht="14.5" x14ac:dyDescent="0.35">
      <c r="A17" s="179" t="s">
        <v>238</v>
      </c>
      <c r="B17" s="103" t="s">
        <v>28</v>
      </c>
      <c r="C17" s="107" t="s">
        <v>29</v>
      </c>
      <c r="D17" s="109" t="s">
        <v>259</v>
      </c>
      <c r="E17" s="110"/>
      <c r="F17" s="110"/>
      <c r="G17" s="111"/>
      <c r="H17" s="123">
        <v>-44</v>
      </c>
      <c r="I17" s="113">
        <f t="shared" si="0"/>
        <v>-44</v>
      </c>
      <c r="J17" s="62"/>
      <c r="K17" s="10"/>
      <c r="L17" s="11"/>
      <c r="M17" s="1"/>
      <c r="N17" s="1"/>
      <c r="O17" s="1"/>
    </row>
    <row r="18" spans="1:15" ht="14.5" x14ac:dyDescent="0.35">
      <c r="A18" s="179"/>
      <c r="B18" s="103"/>
      <c r="C18" s="107" t="s">
        <v>30</v>
      </c>
      <c r="D18" s="109" t="s">
        <v>31</v>
      </c>
      <c r="E18" s="110"/>
      <c r="F18" s="110"/>
      <c r="G18" s="111">
        <v>10</v>
      </c>
      <c r="H18" s="124"/>
      <c r="I18" s="113">
        <f t="shared" si="0"/>
        <v>10</v>
      </c>
      <c r="J18" s="62"/>
      <c r="K18" s="1"/>
      <c r="L18" s="4"/>
      <c r="M18" s="1"/>
      <c r="N18" s="1"/>
      <c r="O18" s="1"/>
    </row>
    <row r="19" spans="1:15" ht="14.5" x14ac:dyDescent="0.35">
      <c r="A19" s="179" t="s">
        <v>238</v>
      </c>
      <c r="B19" s="103" t="s">
        <v>32</v>
      </c>
      <c r="C19" s="107" t="s">
        <v>30</v>
      </c>
      <c r="D19" s="109" t="s">
        <v>33</v>
      </c>
      <c r="E19" s="110"/>
      <c r="F19" s="110"/>
      <c r="G19" s="111"/>
      <c r="H19" s="123">
        <v>-98</v>
      </c>
      <c r="I19" s="113">
        <f t="shared" si="0"/>
        <v>-98</v>
      </c>
      <c r="J19" s="62"/>
      <c r="K19" s="1"/>
      <c r="L19" s="1"/>
      <c r="M19" s="1"/>
      <c r="N19" s="1"/>
      <c r="O19" s="1"/>
    </row>
    <row r="20" spans="1:15" ht="14.5" x14ac:dyDescent="0.35">
      <c r="A20" s="179"/>
      <c r="B20" s="103"/>
      <c r="C20" s="107" t="s">
        <v>30</v>
      </c>
      <c r="D20" s="109" t="s">
        <v>34</v>
      </c>
      <c r="E20" s="110"/>
      <c r="F20" s="110"/>
      <c r="G20" s="111">
        <v>35</v>
      </c>
      <c r="H20" s="123"/>
      <c r="I20" s="113">
        <f t="shared" si="0"/>
        <v>35</v>
      </c>
      <c r="J20" s="62"/>
      <c r="K20" s="1"/>
      <c r="L20" s="1"/>
      <c r="M20" s="1"/>
      <c r="N20" s="1"/>
      <c r="O20" s="1"/>
    </row>
    <row r="21" spans="1:15" ht="14.5" x14ac:dyDescent="0.35">
      <c r="A21" s="179"/>
      <c r="B21" s="103"/>
      <c r="C21" s="107" t="s">
        <v>30</v>
      </c>
      <c r="D21" s="109" t="s">
        <v>35</v>
      </c>
      <c r="E21" s="110"/>
      <c r="F21" s="110"/>
      <c r="G21" s="111">
        <v>10</v>
      </c>
      <c r="H21" s="123"/>
      <c r="I21" s="113">
        <f t="shared" si="0"/>
        <v>10</v>
      </c>
      <c r="J21" s="62"/>
      <c r="K21" s="1"/>
      <c r="L21" s="1"/>
      <c r="M21" s="1"/>
      <c r="N21" s="1"/>
      <c r="O21" s="1"/>
    </row>
    <row r="22" spans="1:15" ht="14.5" x14ac:dyDescent="0.35">
      <c r="A22" s="179" t="s">
        <v>237</v>
      </c>
      <c r="B22" s="103" t="s">
        <v>36</v>
      </c>
      <c r="C22" s="107" t="s">
        <v>30</v>
      </c>
      <c r="D22" s="109" t="s">
        <v>260</v>
      </c>
      <c r="E22" s="110"/>
      <c r="F22" s="110"/>
      <c r="G22" s="111"/>
      <c r="H22" s="123">
        <v>-54.1</v>
      </c>
      <c r="I22" s="113">
        <f t="shared" si="0"/>
        <v>-54.1</v>
      </c>
      <c r="J22" s="62"/>
      <c r="K22" s="1"/>
      <c r="L22" s="6"/>
      <c r="M22" s="1"/>
      <c r="N22" s="1"/>
      <c r="O22" s="1"/>
    </row>
    <row r="23" spans="1:15" ht="14.5" x14ac:dyDescent="0.35">
      <c r="A23" s="179"/>
      <c r="B23" s="103"/>
      <c r="C23" s="107" t="s">
        <v>37</v>
      </c>
      <c r="D23" s="109" t="s">
        <v>38</v>
      </c>
      <c r="E23" s="110"/>
      <c r="F23" s="110"/>
      <c r="G23" s="111">
        <v>15</v>
      </c>
      <c r="H23" s="112"/>
      <c r="I23" s="113">
        <f t="shared" si="0"/>
        <v>15</v>
      </c>
      <c r="J23" s="62"/>
      <c r="K23" s="12"/>
      <c r="L23" s="13"/>
      <c r="M23" s="9"/>
      <c r="N23" s="1"/>
      <c r="O23" s="1"/>
    </row>
    <row r="24" spans="1:15" ht="4" customHeight="1" x14ac:dyDescent="0.35">
      <c r="A24" s="179"/>
      <c r="B24" s="103"/>
      <c r="H24" s="129"/>
      <c r="I24" s="130"/>
      <c r="J24" s="7"/>
      <c r="K24" s="1"/>
      <c r="L24" s="8"/>
      <c r="M24" s="1"/>
      <c r="N24" s="1"/>
      <c r="O24" s="1"/>
    </row>
    <row r="25" spans="1:15" ht="14.5" x14ac:dyDescent="0.35">
      <c r="A25" s="96"/>
      <c r="B25" s="96"/>
      <c r="C25" s="96"/>
      <c r="D25" s="97" t="s">
        <v>39</v>
      </c>
      <c r="E25" s="97"/>
      <c r="F25" s="97"/>
      <c r="G25" s="96">
        <f>SUM(G6:G23)</f>
        <v>905.85</v>
      </c>
      <c r="H25" s="131">
        <f>SUM(H6:H22)</f>
        <v>3.4999999999999645</v>
      </c>
      <c r="I25" s="132">
        <f>SUM(I7:I23)</f>
        <v>37.539999999999985</v>
      </c>
      <c r="J25" s="63"/>
      <c r="K25" s="1"/>
      <c r="L25" s="1"/>
      <c r="M25" s="1"/>
      <c r="N25" s="1"/>
      <c r="O25" s="1"/>
    </row>
    <row r="26" spans="1:15" ht="14.5" x14ac:dyDescent="0.35">
      <c r="A26" s="179"/>
      <c r="B26" s="103" t="s">
        <v>231</v>
      </c>
      <c r="C26" s="108">
        <v>43467</v>
      </c>
      <c r="D26" s="109" t="s">
        <v>40</v>
      </c>
      <c r="E26" s="110"/>
      <c r="F26" s="111"/>
      <c r="G26" s="133">
        <v>-6.2</v>
      </c>
      <c r="H26" s="134"/>
      <c r="I26" s="113">
        <f t="shared" ref="I26:I32" si="1">SUM(G26:H26)</f>
        <v>-6.2</v>
      </c>
      <c r="J26" s="64"/>
      <c r="K26" s="1"/>
      <c r="L26" s="1"/>
      <c r="M26" s="1"/>
      <c r="N26" s="1"/>
      <c r="O26" s="1"/>
    </row>
    <row r="27" spans="1:15" ht="14.5" x14ac:dyDescent="0.35">
      <c r="A27" s="179"/>
      <c r="B27" s="103"/>
      <c r="C27" s="101">
        <v>43679</v>
      </c>
      <c r="D27" s="102" t="s">
        <v>41</v>
      </c>
      <c r="E27" s="103"/>
      <c r="F27" s="135"/>
      <c r="G27" s="135">
        <v>40</v>
      </c>
      <c r="H27" s="136"/>
      <c r="I27" s="137">
        <f t="shared" si="1"/>
        <v>40</v>
      </c>
      <c r="J27" s="65"/>
      <c r="K27" s="1"/>
      <c r="L27" s="15"/>
      <c r="M27" s="1"/>
      <c r="N27" s="1"/>
      <c r="O27" s="1"/>
    </row>
    <row r="28" spans="1:15" ht="14.5" x14ac:dyDescent="0.35">
      <c r="A28" s="179"/>
      <c r="B28" s="103"/>
      <c r="C28" s="107" t="s">
        <v>42</v>
      </c>
      <c r="D28" s="109" t="s">
        <v>43</v>
      </c>
      <c r="E28" s="110"/>
      <c r="F28" s="111"/>
      <c r="G28" s="111">
        <v>25</v>
      </c>
      <c r="H28" s="112"/>
      <c r="I28" s="137">
        <f t="shared" si="1"/>
        <v>25</v>
      </c>
      <c r="J28" s="64"/>
      <c r="K28" s="1"/>
      <c r="L28" s="5"/>
      <c r="M28" s="1"/>
      <c r="N28" s="1"/>
      <c r="O28" s="1"/>
    </row>
    <row r="29" spans="1:15" ht="14.5" x14ac:dyDescent="0.35">
      <c r="A29" s="179"/>
      <c r="B29" s="103" t="s">
        <v>231</v>
      </c>
      <c r="C29" s="107" t="s">
        <v>44</v>
      </c>
      <c r="D29" s="109" t="s">
        <v>45</v>
      </c>
      <c r="E29" s="110"/>
      <c r="F29" s="111"/>
      <c r="G29" s="133">
        <v>-8.5</v>
      </c>
      <c r="H29" s="112"/>
      <c r="I29" s="113">
        <f t="shared" si="1"/>
        <v>-8.5</v>
      </c>
      <c r="J29" s="65"/>
      <c r="K29" s="1"/>
      <c r="L29" s="15"/>
      <c r="M29" s="1"/>
      <c r="N29" s="1"/>
      <c r="O29" s="1"/>
    </row>
    <row r="30" spans="1:15" ht="14.5" x14ac:dyDescent="0.35">
      <c r="A30" s="179"/>
      <c r="B30" s="103"/>
      <c r="C30" s="107" t="s">
        <v>46</v>
      </c>
      <c r="D30" s="109" t="s">
        <v>258</v>
      </c>
      <c r="E30" s="110"/>
      <c r="F30" s="111"/>
      <c r="G30" s="111">
        <v>25</v>
      </c>
      <c r="H30" s="112"/>
      <c r="I30" s="137">
        <f t="shared" si="1"/>
        <v>25</v>
      </c>
      <c r="J30" s="65"/>
      <c r="K30" s="1"/>
      <c r="L30" s="5"/>
      <c r="M30" s="1"/>
      <c r="N30" s="1"/>
      <c r="O30" s="1"/>
    </row>
    <row r="31" spans="1:15" ht="14.5" x14ac:dyDescent="0.35">
      <c r="A31" s="179"/>
      <c r="B31" s="103"/>
      <c r="C31" s="107" t="s">
        <v>47</v>
      </c>
      <c r="D31" s="109" t="s">
        <v>257</v>
      </c>
      <c r="E31" s="110"/>
      <c r="F31" s="75"/>
      <c r="G31" s="111">
        <v>15</v>
      </c>
      <c r="H31" s="112"/>
      <c r="I31" s="137">
        <f t="shared" si="1"/>
        <v>15</v>
      </c>
      <c r="J31" s="65"/>
      <c r="K31" s="1"/>
      <c r="L31" s="5"/>
      <c r="M31" s="1"/>
      <c r="N31" s="1"/>
      <c r="O31" s="1"/>
    </row>
    <row r="32" spans="1:15" ht="14.5" x14ac:dyDescent="0.35">
      <c r="A32" s="179"/>
      <c r="B32" s="103"/>
      <c r="C32" s="107" t="s">
        <v>47</v>
      </c>
      <c r="D32" s="109" t="s">
        <v>48</v>
      </c>
      <c r="E32" s="110"/>
      <c r="F32" s="111"/>
      <c r="G32" s="111">
        <v>35</v>
      </c>
      <c r="H32" s="112"/>
      <c r="I32" s="137">
        <f t="shared" si="1"/>
        <v>35</v>
      </c>
      <c r="J32" s="65"/>
      <c r="K32" s="1"/>
      <c r="L32" s="5"/>
      <c r="M32" s="1"/>
      <c r="N32" s="1"/>
      <c r="O32" s="1"/>
    </row>
    <row r="33" spans="1:15" ht="14.5" x14ac:dyDescent="0.35">
      <c r="A33" s="179"/>
      <c r="B33" s="103"/>
      <c r="C33" s="107" t="s">
        <v>49</v>
      </c>
      <c r="D33" s="109" t="s">
        <v>50</v>
      </c>
      <c r="E33" s="110"/>
      <c r="F33" s="111">
        <v>10</v>
      </c>
      <c r="G33" s="75"/>
      <c r="H33" s="112"/>
      <c r="I33" s="137">
        <f>SUM(F33:H33)</f>
        <v>10</v>
      </c>
      <c r="J33" s="65"/>
      <c r="K33" s="1"/>
      <c r="L33" s="5"/>
      <c r="M33" s="1"/>
      <c r="N33" s="1"/>
      <c r="O33" s="1"/>
    </row>
    <row r="34" spans="1:15" ht="14.5" x14ac:dyDescent="0.35">
      <c r="A34" s="179"/>
      <c r="B34" s="103"/>
      <c r="C34" s="107" t="s">
        <v>51</v>
      </c>
      <c r="D34" s="109" t="s">
        <v>52</v>
      </c>
      <c r="E34" s="110"/>
      <c r="F34" s="111">
        <v>30</v>
      </c>
      <c r="G34" s="75"/>
      <c r="H34" s="112"/>
      <c r="I34" s="137">
        <f>SUM(F34:H34)</f>
        <v>30</v>
      </c>
      <c r="J34" s="65"/>
      <c r="K34" s="1"/>
      <c r="L34" s="5"/>
      <c r="M34" s="1"/>
      <c r="N34" s="1"/>
      <c r="O34" s="1"/>
    </row>
    <row r="35" spans="1:15" ht="14.5" x14ac:dyDescent="0.35">
      <c r="A35" s="179" t="s">
        <v>238</v>
      </c>
      <c r="B35" s="103" t="s">
        <v>53</v>
      </c>
      <c r="C35" s="107" t="s">
        <v>51</v>
      </c>
      <c r="D35" s="109" t="s">
        <v>54</v>
      </c>
      <c r="E35" s="110"/>
      <c r="F35" s="133">
        <v>-144.75</v>
      </c>
      <c r="G35" s="75"/>
      <c r="H35" s="112"/>
      <c r="I35" s="113">
        <f>SUM(F35:H35)</f>
        <v>-144.75</v>
      </c>
      <c r="J35" s="65"/>
      <c r="K35" s="1"/>
      <c r="L35" s="5"/>
      <c r="M35" s="1"/>
      <c r="N35" s="1"/>
      <c r="O35" s="1"/>
    </row>
    <row r="36" spans="1:15" ht="14.5" x14ac:dyDescent="0.35">
      <c r="A36" s="179"/>
      <c r="B36" s="103"/>
      <c r="C36" s="125" t="s">
        <v>51</v>
      </c>
      <c r="D36" s="126" t="s">
        <v>224</v>
      </c>
      <c r="E36" s="100"/>
      <c r="F36" s="127">
        <v>300</v>
      </c>
      <c r="G36" s="138">
        <v>-300</v>
      </c>
      <c r="H36" s="139"/>
      <c r="I36" s="137">
        <f>SUM(F36:H36)</f>
        <v>0</v>
      </c>
      <c r="J36" s="65"/>
      <c r="K36" s="1"/>
      <c r="L36" s="5"/>
      <c r="M36" s="1"/>
      <c r="N36" s="1"/>
      <c r="O36" s="1"/>
    </row>
    <row r="37" spans="1:15" ht="14.5" x14ac:dyDescent="0.35">
      <c r="A37" s="179"/>
      <c r="B37" s="103"/>
      <c r="C37" s="107" t="s">
        <v>55</v>
      </c>
      <c r="D37" s="109" t="s">
        <v>14</v>
      </c>
      <c r="E37" s="110"/>
      <c r="F37" s="111">
        <v>75</v>
      </c>
      <c r="G37" s="75"/>
      <c r="H37" s="112"/>
      <c r="I37" s="137">
        <f>SUM(F37:H37)</f>
        <v>75</v>
      </c>
      <c r="J37" s="65"/>
      <c r="K37" s="1"/>
      <c r="L37" s="1"/>
      <c r="M37" s="1"/>
      <c r="N37" s="1"/>
      <c r="O37" s="1"/>
    </row>
    <row r="38" spans="1:15" ht="4" customHeight="1" x14ac:dyDescent="0.35">
      <c r="A38" s="179"/>
      <c r="B38" s="103"/>
      <c r="F38" s="75"/>
      <c r="G38" s="75"/>
      <c r="H38" s="129"/>
      <c r="I38" s="140"/>
      <c r="J38" s="66"/>
      <c r="K38" s="1"/>
      <c r="L38" s="1"/>
      <c r="M38" s="1"/>
      <c r="N38" s="1"/>
      <c r="O38" s="1"/>
    </row>
    <row r="39" spans="1:15" ht="14.5" x14ac:dyDescent="0.35">
      <c r="A39" s="96"/>
      <c r="B39" s="96"/>
      <c r="C39" s="96"/>
      <c r="D39" s="97" t="s">
        <v>56</v>
      </c>
      <c r="E39" s="97"/>
      <c r="F39" s="96">
        <f>SUM(F33:F38)</f>
        <v>270.25</v>
      </c>
      <c r="G39" s="96">
        <f>SUM(G25:G37)</f>
        <v>731.15000000000009</v>
      </c>
      <c r="H39" s="131">
        <f>SUM(H25:H38)</f>
        <v>3.4999999999999645</v>
      </c>
      <c r="I39" s="141">
        <f>SUM(I26:I37)</f>
        <v>95.550000000000011</v>
      </c>
      <c r="J39" s="63"/>
      <c r="K39" s="1"/>
      <c r="L39" s="1"/>
      <c r="M39" s="1"/>
      <c r="N39" s="1"/>
      <c r="O39" s="1"/>
    </row>
    <row r="40" spans="1:15" ht="14.5" x14ac:dyDescent="0.35">
      <c r="A40" s="179"/>
      <c r="B40" s="103" t="s">
        <v>231</v>
      </c>
      <c r="C40" s="101">
        <v>43468</v>
      </c>
      <c r="D40" s="102" t="s">
        <v>57</v>
      </c>
      <c r="E40" s="103"/>
      <c r="F40" s="135"/>
      <c r="G40" s="142">
        <v>-4.95</v>
      </c>
      <c r="H40" s="136"/>
      <c r="I40" s="113">
        <f t="shared" ref="I40:I54" si="2">SUM(F40:H40)</f>
        <v>-4.95</v>
      </c>
      <c r="J40" s="64"/>
      <c r="K40" s="1"/>
      <c r="L40" s="1"/>
      <c r="M40" s="1"/>
      <c r="N40" s="1"/>
      <c r="O40" s="1"/>
    </row>
    <row r="41" spans="1:15" ht="14.5" x14ac:dyDescent="0.35">
      <c r="A41" s="179"/>
      <c r="B41" s="103"/>
      <c r="C41" s="108">
        <v>43468</v>
      </c>
      <c r="D41" s="109" t="s">
        <v>58</v>
      </c>
      <c r="E41" s="110"/>
      <c r="F41" s="111">
        <v>30</v>
      </c>
      <c r="G41" s="75"/>
      <c r="H41" s="112"/>
      <c r="I41" s="137">
        <f t="shared" si="2"/>
        <v>30</v>
      </c>
      <c r="J41" s="65"/>
      <c r="K41" s="1"/>
      <c r="L41" s="1"/>
      <c r="M41" s="1"/>
      <c r="N41" s="1"/>
      <c r="O41" s="1"/>
    </row>
    <row r="42" spans="1:15" ht="14.5" x14ac:dyDescent="0.35">
      <c r="A42" s="179"/>
      <c r="B42" s="103"/>
      <c r="C42" s="108">
        <v>43558</v>
      </c>
      <c r="D42" s="109" t="s">
        <v>59</v>
      </c>
      <c r="E42" s="110"/>
      <c r="F42" s="111">
        <v>10</v>
      </c>
      <c r="G42" s="75"/>
      <c r="H42" s="112"/>
      <c r="I42" s="137">
        <f t="shared" si="2"/>
        <v>10</v>
      </c>
      <c r="J42" s="65"/>
      <c r="K42" s="1"/>
      <c r="L42" s="1"/>
      <c r="M42" s="1"/>
      <c r="N42" s="1"/>
      <c r="O42" s="1"/>
    </row>
    <row r="43" spans="1:15" ht="14.5" x14ac:dyDescent="0.35">
      <c r="A43" s="179"/>
      <c r="B43" s="103"/>
      <c r="C43" s="108">
        <v>43619</v>
      </c>
      <c r="D43" s="109" t="s">
        <v>60</v>
      </c>
      <c r="E43" s="110"/>
      <c r="F43" s="111">
        <v>10</v>
      </c>
      <c r="G43" s="75"/>
      <c r="H43" s="112"/>
      <c r="I43" s="137">
        <f t="shared" si="2"/>
        <v>10</v>
      </c>
      <c r="J43" s="65"/>
      <c r="K43" s="1"/>
      <c r="L43" s="1"/>
      <c r="M43" s="1"/>
      <c r="N43" s="1"/>
      <c r="O43" s="1"/>
    </row>
    <row r="44" spans="1:15" ht="14.5" x14ac:dyDescent="0.35">
      <c r="A44" s="179"/>
      <c r="B44" s="103"/>
      <c r="C44" s="108">
        <v>43619</v>
      </c>
      <c r="D44" s="109" t="s">
        <v>61</v>
      </c>
      <c r="E44" s="110"/>
      <c r="F44" s="75"/>
      <c r="G44" s="111"/>
      <c r="H44" s="112">
        <v>70</v>
      </c>
      <c r="I44" s="137">
        <f t="shared" si="2"/>
        <v>70</v>
      </c>
      <c r="J44" s="65"/>
      <c r="K44" s="1"/>
      <c r="L44" s="1"/>
      <c r="M44" s="1"/>
      <c r="N44" s="1"/>
      <c r="O44" s="1"/>
    </row>
    <row r="45" spans="1:15" ht="14.5" x14ac:dyDescent="0.35">
      <c r="A45" s="179"/>
      <c r="B45" s="103"/>
      <c r="C45" s="108">
        <v>43619</v>
      </c>
      <c r="D45" s="109" t="s">
        <v>62</v>
      </c>
      <c r="E45" s="110"/>
      <c r="F45" s="111"/>
      <c r="G45" s="75"/>
      <c r="H45" s="143">
        <v>394.7</v>
      </c>
      <c r="I45" s="137">
        <f t="shared" si="2"/>
        <v>394.7</v>
      </c>
      <c r="J45" s="65"/>
      <c r="K45" s="1"/>
      <c r="L45" s="1"/>
      <c r="M45" s="1"/>
      <c r="N45" s="1"/>
      <c r="O45" s="1"/>
    </row>
    <row r="46" spans="1:15" ht="14.5" x14ac:dyDescent="0.35">
      <c r="A46" s="179" t="s">
        <v>239</v>
      </c>
      <c r="B46" s="103" t="s">
        <v>63</v>
      </c>
      <c r="C46" s="108">
        <v>43619</v>
      </c>
      <c r="D46" s="109" t="s">
        <v>64</v>
      </c>
      <c r="E46" s="110"/>
      <c r="F46" s="111"/>
      <c r="G46" s="75"/>
      <c r="H46" s="144">
        <v>-17.22</v>
      </c>
      <c r="I46" s="113">
        <f t="shared" si="2"/>
        <v>-17.22</v>
      </c>
      <c r="J46" s="65"/>
      <c r="K46" s="1"/>
      <c r="L46" s="1"/>
      <c r="M46" s="1"/>
      <c r="N46" s="1"/>
      <c r="O46" s="1"/>
    </row>
    <row r="47" spans="1:15" ht="14.5" x14ac:dyDescent="0.35">
      <c r="A47" s="179"/>
      <c r="B47" s="103"/>
      <c r="C47" s="108">
        <v>43619</v>
      </c>
      <c r="D47" s="109" t="s">
        <v>65</v>
      </c>
      <c r="E47" s="110"/>
      <c r="F47" s="111">
        <v>210</v>
      </c>
      <c r="G47" s="75"/>
      <c r="H47" s="144">
        <v>-210</v>
      </c>
      <c r="I47" s="137">
        <f t="shared" si="2"/>
        <v>0</v>
      </c>
      <c r="J47" s="65"/>
      <c r="K47" s="1"/>
      <c r="L47" s="1"/>
      <c r="M47" s="1"/>
      <c r="N47" s="1"/>
      <c r="O47" s="1"/>
    </row>
    <row r="48" spans="1:15" ht="14.5" x14ac:dyDescent="0.35">
      <c r="A48" s="179" t="s">
        <v>238</v>
      </c>
      <c r="B48" s="103" t="s">
        <v>66</v>
      </c>
      <c r="C48" s="108">
        <v>43619</v>
      </c>
      <c r="D48" s="109" t="s">
        <v>67</v>
      </c>
      <c r="E48" s="110"/>
      <c r="F48" s="111"/>
      <c r="G48" s="75"/>
      <c r="H48" s="144">
        <v>-24.9</v>
      </c>
      <c r="I48" s="113">
        <f t="shared" si="2"/>
        <v>-24.9</v>
      </c>
      <c r="J48" s="65"/>
      <c r="K48" s="1"/>
      <c r="L48" s="1"/>
      <c r="M48" s="1"/>
      <c r="N48" s="1"/>
      <c r="O48" s="1"/>
    </row>
    <row r="49" spans="1:17" ht="14.5" x14ac:dyDescent="0.35">
      <c r="A49" s="179" t="s">
        <v>239</v>
      </c>
      <c r="B49" s="103" t="s">
        <v>68</v>
      </c>
      <c r="C49" s="108">
        <v>43619</v>
      </c>
      <c r="D49" s="109" t="s">
        <v>69</v>
      </c>
      <c r="E49" s="110"/>
      <c r="F49" s="133">
        <v>-140</v>
      </c>
      <c r="G49" s="75"/>
      <c r="H49" s="112"/>
      <c r="I49" s="113">
        <f t="shared" si="2"/>
        <v>-140</v>
      </c>
      <c r="J49" s="65"/>
      <c r="K49" s="1"/>
      <c r="L49" s="1"/>
      <c r="M49" s="1"/>
      <c r="N49" s="1"/>
      <c r="O49" s="1"/>
    </row>
    <row r="50" spans="1:17" ht="14.5" x14ac:dyDescent="0.35">
      <c r="A50" s="179"/>
      <c r="B50" s="103" t="s">
        <v>231</v>
      </c>
      <c r="C50" s="108" t="s">
        <v>70</v>
      </c>
      <c r="D50" s="145" t="s">
        <v>71</v>
      </c>
      <c r="E50" s="110"/>
      <c r="F50" s="146">
        <v>-8.5</v>
      </c>
      <c r="G50" s="111"/>
      <c r="H50" s="112"/>
      <c r="I50" s="137">
        <f t="shared" si="2"/>
        <v>-8.5</v>
      </c>
      <c r="J50" s="65"/>
      <c r="K50" s="1"/>
      <c r="L50" s="1"/>
      <c r="M50" s="1"/>
      <c r="N50" s="1"/>
      <c r="O50" s="1"/>
    </row>
    <row r="51" spans="1:17" ht="14.5" x14ac:dyDescent="0.35">
      <c r="A51" s="179"/>
      <c r="B51" s="103" t="s">
        <v>231</v>
      </c>
      <c r="C51" s="108" t="s">
        <v>72</v>
      </c>
      <c r="D51" s="145" t="s">
        <v>57</v>
      </c>
      <c r="E51" s="110"/>
      <c r="F51" s="146"/>
      <c r="G51" s="111">
        <v>-1.9</v>
      </c>
      <c r="H51" s="112"/>
      <c r="I51" s="137">
        <f t="shared" si="2"/>
        <v>-1.9</v>
      </c>
      <c r="J51" s="65"/>
      <c r="K51" s="1"/>
      <c r="L51" s="1"/>
      <c r="M51" s="1"/>
      <c r="N51" s="1"/>
      <c r="O51" s="1"/>
    </row>
    <row r="52" spans="1:17" ht="14.5" x14ac:dyDescent="0.35">
      <c r="A52" s="179" t="s">
        <v>239</v>
      </c>
      <c r="B52" s="103" t="s">
        <v>73</v>
      </c>
      <c r="C52" s="108" t="s">
        <v>72</v>
      </c>
      <c r="D52" s="145" t="s">
        <v>74</v>
      </c>
      <c r="E52" s="110"/>
      <c r="F52" s="146">
        <v>-25</v>
      </c>
      <c r="G52" s="111"/>
      <c r="H52" s="112"/>
      <c r="I52" s="113">
        <f t="shared" si="2"/>
        <v>-25</v>
      </c>
      <c r="J52" s="65"/>
      <c r="K52" s="1"/>
      <c r="L52" s="1"/>
      <c r="M52" s="1"/>
      <c r="N52" s="1"/>
      <c r="O52" s="1"/>
    </row>
    <row r="53" spans="1:17" ht="14.5" x14ac:dyDescent="0.35">
      <c r="A53" s="179" t="s">
        <v>239</v>
      </c>
      <c r="B53" s="103" t="s">
        <v>226</v>
      </c>
      <c r="C53" s="108" t="s">
        <v>75</v>
      </c>
      <c r="D53" s="145" t="s">
        <v>250</v>
      </c>
      <c r="E53" s="110"/>
      <c r="F53" s="146"/>
      <c r="G53" s="111"/>
      <c r="H53" s="144">
        <v>-12</v>
      </c>
      <c r="I53" s="113">
        <v>-12</v>
      </c>
      <c r="J53" s="66"/>
      <c r="K53" s="1"/>
      <c r="L53" s="1"/>
      <c r="M53" s="1"/>
      <c r="N53" s="1"/>
      <c r="O53" s="1"/>
    </row>
    <row r="54" spans="1:17" ht="14.5" x14ac:dyDescent="0.35">
      <c r="A54" s="179"/>
      <c r="B54" s="103"/>
      <c r="C54" s="125" t="s">
        <v>75</v>
      </c>
      <c r="D54" s="147" t="s">
        <v>225</v>
      </c>
      <c r="E54" s="100"/>
      <c r="F54" s="127">
        <v>724.3</v>
      </c>
      <c r="G54" s="138">
        <v>-724.3</v>
      </c>
      <c r="H54" s="139"/>
      <c r="I54" s="140">
        <f t="shared" si="2"/>
        <v>0</v>
      </c>
      <c r="J54" s="66"/>
      <c r="K54" s="1"/>
      <c r="L54" s="1"/>
      <c r="M54" s="1"/>
      <c r="N54" s="1"/>
      <c r="O54" s="1"/>
    </row>
    <row r="55" spans="1:17" ht="14.5" x14ac:dyDescent="0.35">
      <c r="A55" s="96"/>
      <c r="B55" s="96"/>
      <c r="C55" s="96"/>
      <c r="D55" s="97" t="s">
        <v>76</v>
      </c>
      <c r="E55" s="97"/>
      <c r="F55" s="131">
        <f>SUM(F39:F54)</f>
        <v>1081.05</v>
      </c>
      <c r="G55" s="148">
        <f>SUM(G39:G54)</f>
        <v>0</v>
      </c>
      <c r="H55" s="131">
        <f>SUM(H39:H54)</f>
        <v>204.0799999999999</v>
      </c>
      <c r="I55" s="141">
        <f>SUM(I40:I54)</f>
        <v>280.23</v>
      </c>
      <c r="J55" s="63"/>
      <c r="K55" s="1"/>
      <c r="L55" s="1"/>
      <c r="M55" s="1"/>
      <c r="N55" s="1"/>
      <c r="O55" s="1"/>
    </row>
    <row r="56" spans="1:17" ht="14.5" x14ac:dyDescent="0.35">
      <c r="A56" s="179"/>
      <c r="B56" s="103" t="s">
        <v>231</v>
      </c>
      <c r="C56" s="101">
        <v>43469</v>
      </c>
      <c r="D56" s="149" t="s">
        <v>57</v>
      </c>
      <c r="E56" s="103"/>
      <c r="F56" s="150">
        <v>-5</v>
      </c>
      <c r="G56" s="135"/>
      <c r="H56" s="136"/>
      <c r="I56" s="113">
        <f t="shared" ref="I56:I63" si="3">SUM(F56:H56)</f>
        <v>-5</v>
      </c>
      <c r="J56" s="64"/>
      <c r="K56" s="110"/>
      <c r="L56" s="110"/>
      <c r="M56" s="110"/>
      <c r="N56" s="110"/>
      <c r="O56" s="1"/>
    </row>
    <row r="57" spans="1:17" ht="14.5" x14ac:dyDescent="0.35">
      <c r="A57" s="179"/>
      <c r="B57" s="103"/>
      <c r="C57" s="101">
        <v>43469</v>
      </c>
      <c r="D57" s="145" t="s">
        <v>77</v>
      </c>
      <c r="E57" s="110"/>
      <c r="F57" s="111">
        <v>5</v>
      </c>
      <c r="G57" s="111"/>
      <c r="H57" s="112"/>
      <c r="I57" s="137">
        <f t="shared" si="3"/>
        <v>5</v>
      </c>
      <c r="J57" s="65"/>
      <c r="K57" s="110"/>
      <c r="L57" s="110"/>
      <c r="M57" s="110"/>
      <c r="N57" s="110"/>
      <c r="O57" s="1"/>
    </row>
    <row r="58" spans="1:17" ht="14.5" x14ac:dyDescent="0.35">
      <c r="A58" s="179" t="s">
        <v>240</v>
      </c>
      <c r="B58" s="103" t="s">
        <v>78</v>
      </c>
      <c r="C58" s="101">
        <v>43650</v>
      </c>
      <c r="D58" s="145" t="s">
        <v>79</v>
      </c>
      <c r="E58" s="110"/>
      <c r="F58" s="111"/>
      <c r="G58" s="111"/>
      <c r="H58" s="151">
        <v>-101.87</v>
      </c>
      <c r="I58" s="113">
        <f t="shared" si="3"/>
        <v>-101.87</v>
      </c>
      <c r="J58" s="65"/>
      <c r="K58" s="187"/>
      <c r="L58" s="188" t="s">
        <v>80</v>
      </c>
      <c r="M58" s="187"/>
      <c r="N58" s="187"/>
      <c r="O58" s="16"/>
      <c r="P58" s="76"/>
    </row>
    <row r="59" spans="1:17" ht="14.5" x14ac:dyDescent="0.35">
      <c r="A59" s="179"/>
      <c r="B59" s="103"/>
      <c r="C59" s="107" t="s">
        <v>81</v>
      </c>
      <c r="D59" s="145" t="s">
        <v>82</v>
      </c>
      <c r="E59" s="110"/>
      <c r="F59" s="111">
        <v>5</v>
      </c>
      <c r="G59" s="111"/>
      <c r="H59" s="112"/>
      <c r="I59" s="137">
        <f t="shared" si="3"/>
        <v>5</v>
      </c>
      <c r="J59" s="65"/>
      <c r="K59" s="189"/>
      <c r="L59" s="190"/>
      <c r="M59" s="191" t="s">
        <v>83</v>
      </c>
      <c r="N59" s="192" t="s">
        <v>84</v>
      </c>
      <c r="O59" s="18"/>
      <c r="P59" s="77"/>
    </row>
    <row r="60" spans="1:17" ht="14.5" x14ac:dyDescent="0.35">
      <c r="A60" s="179"/>
      <c r="B60" s="103"/>
      <c r="C60" s="107" t="s">
        <v>85</v>
      </c>
      <c r="D60" s="145" t="s">
        <v>86</v>
      </c>
      <c r="E60" s="110"/>
      <c r="F60" s="111">
        <v>15</v>
      </c>
      <c r="G60" s="111"/>
      <c r="H60" s="112"/>
      <c r="I60" s="137">
        <f t="shared" si="3"/>
        <v>15</v>
      </c>
      <c r="J60" s="65"/>
      <c r="K60" s="193" t="s">
        <v>87</v>
      </c>
      <c r="L60" s="194"/>
      <c r="M60" s="204">
        <f>SUM(M63:M65)</f>
        <v>-157.22</v>
      </c>
      <c r="N60" s="204">
        <v>464.7</v>
      </c>
      <c r="O60" s="7"/>
      <c r="P60" s="78"/>
    </row>
    <row r="61" spans="1:17" ht="14.5" x14ac:dyDescent="0.35">
      <c r="A61" s="179"/>
      <c r="B61" s="103"/>
      <c r="C61" s="107" t="s">
        <v>88</v>
      </c>
      <c r="D61" s="145" t="s">
        <v>89</v>
      </c>
      <c r="E61" s="110"/>
      <c r="F61" s="111">
        <v>15</v>
      </c>
      <c r="G61" s="111"/>
      <c r="H61" s="112"/>
      <c r="I61" s="137">
        <f t="shared" si="3"/>
        <v>15</v>
      </c>
      <c r="J61" s="65"/>
      <c r="K61" s="103"/>
      <c r="L61" s="195"/>
      <c r="M61" s="205"/>
      <c r="N61" s="205"/>
      <c r="O61" s="7"/>
      <c r="P61" s="79"/>
    </row>
    <row r="62" spans="1:17" ht="14.5" x14ac:dyDescent="0.35">
      <c r="A62" s="179"/>
      <c r="B62" s="103"/>
      <c r="C62" s="107" t="s">
        <v>90</v>
      </c>
      <c r="D62" s="145" t="s">
        <v>91</v>
      </c>
      <c r="E62" s="110"/>
      <c r="F62" s="111">
        <v>15</v>
      </c>
      <c r="G62" s="111"/>
      <c r="H62" s="112"/>
      <c r="I62" s="137">
        <f t="shared" si="3"/>
        <v>15</v>
      </c>
      <c r="J62" s="65"/>
      <c r="K62" s="110"/>
      <c r="L62" s="196" t="s">
        <v>92</v>
      </c>
      <c r="M62" s="206"/>
      <c r="N62" s="205"/>
      <c r="O62" s="7"/>
      <c r="P62" s="79"/>
    </row>
    <row r="63" spans="1:17" ht="14.5" x14ac:dyDescent="0.35">
      <c r="A63" s="179" t="s">
        <v>240</v>
      </c>
      <c r="B63" s="103" t="s">
        <v>93</v>
      </c>
      <c r="C63" s="107" t="s">
        <v>94</v>
      </c>
      <c r="D63" s="145" t="s">
        <v>95</v>
      </c>
      <c r="E63" s="110"/>
      <c r="F63" s="111"/>
      <c r="G63" s="111"/>
      <c r="H63" s="151">
        <v>-25.37</v>
      </c>
      <c r="I63" s="113">
        <f t="shared" si="3"/>
        <v>-25.37</v>
      </c>
      <c r="J63" s="66"/>
      <c r="K63" s="110"/>
      <c r="L63" s="198" t="s">
        <v>96</v>
      </c>
      <c r="M63" s="205">
        <v>-6</v>
      </c>
      <c r="N63" s="205"/>
      <c r="O63" s="7"/>
      <c r="P63" s="79"/>
      <c r="Q63" s="7"/>
    </row>
    <row r="64" spans="1:17" ht="14.5" x14ac:dyDescent="0.35">
      <c r="A64" s="96"/>
      <c r="B64" s="96"/>
      <c r="C64" s="96"/>
      <c r="D64" s="97" t="s">
        <v>97</v>
      </c>
      <c r="E64" s="97"/>
      <c r="F64" s="131">
        <f>SUM(F55:F62)</f>
        <v>1131.05</v>
      </c>
      <c r="G64" s="96"/>
      <c r="H64" s="131">
        <f>SUM(H55:H63)</f>
        <v>76.83999999999989</v>
      </c>
      <c r="I64" s="240">
        <f>SUM(I56:I63)</f>
        <v>-77.240000000000009</v>
      </c>
      <c r="J64" s="63"/>
      <c r="K64" s="110"/>
      <c r="L64" s="198" t="s">
        <v>98</v>
      </c>
      <c r="M64" s="205">
        <v>-11.22</v>
      </c>
      <c r="N64" s="205"/>
      <c r="O64" s="7"/>
      <c r="P64" s="79"/>
      <c r="Q64" s="7"/>
    </row>
    <row r="65" spans="1:17" ht="14.5" x14ac:dyDescent="0.35">
      <c r="A65" s="179"/>
      <c r="B65" s="103" t="s">
        <v>231</v>
      </c>
      <c r="C65" s="108">
        <v>43501</v>
      </c>
      <c r="D65" s="149" t="s">
        <v>57</v>
      </c>
      <c r="E65" s="103"/>
      <c r="F65" s="150">
        <v>-3</v>
      </c>
      <c r="G65" s="135"/>
      <c r="H65" s="136"/>
      <c r="I65" s="113">
        <f>SUM(F65:H65)</f>
        <v>-3</v>
      </c>
      <c r="J65" s="64"/>
      <c r="K65" s="110"/>
      <c r="L65" s="198" t="s">
        <v>99</v>
      </c>
      <c r="M65" s="205">
        <v>-140</v>
      </c>
      <c r="N65" s="205"/>
      <c r="O65" s="7"/>
      <c r="P65" s="79"/>
      <c r="Q65" s="7"/>
    </row>
    <row r="66" spans="1:17" ht="14.5" x14ac:dyDescent="0.35">
      <c r="A66" s="179"/>
      <c r="B66" s="103"/>
      <c r="C66" s="108">
        <v>43621</v>
      </c>
      <c r="D66" s="145" t="s">
        <v>100</v>
      </c>
      <c r="E66" s="110"/>
      <c r="F66" s="111">
        <v>10</v>
      </c>
      <c r="G66" s="111"/>
      <c r="H66" s="112"/>
      <c r="I66" s="137">
        <f>SUM(F66:H66)</f>
        <v>10</v>
      </c>
      <c r="J66" s="65"/>
      <c r="K66" s="110"/>
      <c r="L66" s="197"/>
      <c r="M66" s="205"/>
      <c r="N66" s="205"/>
      <c r="O66" s="7"/>
      <c r="P66" s="79"/>
    </row>
    <row r="67" spans="1:17" ht="14.5" x14ac:dyDescent="0.35">
      <c r="A67" s="179" t="s">
        <v>241</v>
      </c>
      <c r="B67" s="103" t="s">
        <v>102</v>
      </c>
      <c r="C67" s="107" t="s">
        <v>101</v>
      </c>
      <c r="D67" s="145" t="s">
        <v>103</v>
      </c>
      <c r="E67" s="110"/>
      <c r="F67" s="111"/>
      <c r="G67" s="111"/>
      <c r="H67" s="151">
        <v>-10.8</v>
      </c>
      <c r="I67" s="113">
        <f>SUM(F67:H67)</f>
        <v>-10.8</v>
      </c>
      <c r="J67" s="65"/>
      <c r="K67" s="110"/>
      <c r="L67" s="199" t="s">
        <v>104</v>
      </c>
      <c r="M67" s="205"/>
      <c r="N67" s="205">
        <v>70</v>
      </c>
      <c r="O67" s="7"/>
      <c r="P67" s="79"/>
      <c r="Q67" s="7"/>
    </row>
    <row r="68" spans="1:17" ht="14.5" x14ac:dyDescent="0.35">
      <c r="A68" s="179" t="s">
        <v>241</v>
      </c>
      <c r="B68" s="103" t="s">
        <v>102</v>
      </c>
      <c r="C68" s="107" t="s">
        <v>101</v>
      </c>
      <c r="D68" s="145" t="s">
        <v>103</v>
      </c>
      <c r="E68" s="110"/>
      <c r="F68" s="111"/>
      <c r="G68" s="111"/>
      <c r="H68" s="151">
        <v>-10.8</v>
      </c>
      <c r="I68" s="113">
        <f>SUM(F68:H68)</f>
        <v>-10.8</v>
      </c>
      <c r="J68" s="65"/>
      <c r="K68" s="110"/>
      <c r="L68" s="200" t="s">
        <v>105</v>
      </c>
      <c r="M68" s="205"/>
      <c r="N68" s="207">
        <v>394.7</v>
      </c>
      <c r="O68" s="7"/>
      <c r="P68" s="79"/>
    </row>
    <row r="69" spans="1:17" ht="14.5" x14ac:dyDescent="0.35">
      <c r="A69" s="179"/>
      <c r="B69" s="103"/>
      <c r="C69" s="107" t="s">
        <v>106</v>
      </c>
      <c r="D69" s="145" t="s">
        <v>107</v>
      </c>
      <c r="E69" s="110"/>
      <c r="F69" s="111">
        <v>60</v>
      </c>
      <c r="G69" s="111"/>
      <c r="H69" s="112"/>
      <c r="I69" s="140">
        <f>SUM(F69:H69)</f>
        <v>60</v>
      </c>
      <c r="J69" s="66"/>
      <c r="K69" s="110"/>
      <c r="L69" s="195"/>
      <c r="M69" s="205"/>
      <c r="N69" s="205"/>
      <c r="O69" s="7"/>
      <c r="P69" s="79"/>
    </row>
    <row r="70" spans="1:17" ht="14.5" x14ac:dyDescent="0.35">
      <c r="A70" s="96"/>
      <c r="B70" s="96"/>
      <c r="C70" s="152"/>
      <c r="D70" s="97" t="s">
        <v>108</v>
      </c>
      <c r="E70" s="153"/>
      <c r="F70" s="154">
        <f>SUM(F64:F69)</f>
        <v>1198.05</v>
      </c>
      <c r="G70" s="152"/>
      <c r="H70" s="155">
        <f>SUM(H64:H69)</f>
        <v>55.239999999999895</v>
      </c>
      <c r="I70" s="141">
        <f>SUM(I65:I69)</f>
        <v>45.4</v>
      </c>
      <c r="J70" s="63"/>
      <c r="K70" s="110"/>
      <c r="L70" s="195"/>
      <c r="M70" s="205"/>
      <c r="N70" s="208"/>
      <c r="O70" s="7"/>
      <c r="P70" s="79"/>
    </row>
    <row r="71" spans="1:17" ht="14.5" x14ac:dyDescent="0.35">
      <c r="A71" s="179"/>
      <c r="B71" s="103" t="s">
        <v>231</v>
      </c>
      <c r="C71" s="108">
        <v>43530</v>
      </c>
      <c r="D71" s="149" t="s">
        <v>57</v>
      </c>
      <c r="E71" s="110"/>
      <c r="F71" s="150">
        <v>-3</v>
      </c>
      <c r="G71" s="111"/>
      <c r="H71" s="112"/>
      <c r="I71" s="113">
        <f t="shared" ref="I71:I80" si="4">SUM(F71:H71)</f>
        <v>-3</v>
      </c>
      <c r="J71" s="64"/>
      <c r="K71" s="100"/>
      <c r="L71" s="195"/>
      <c r="M71" s="201"/>
      <c r="N71" s="201"/>
      <c r="O71" s="7"/>
      <c r="P71" s="79"/>
    </row>
    <row r="72" spans="1:17" ht="14.5" x14ac:dyDescent="0.35">
      <c r="A72" s="179" t="s">
        <v>242</v>
      </c>
      <c r="B72" s="103" t="s">
        <v>109</v>
      </c>
      <c r="C72" s="108">
        <v>43561</v>
      </c>
      <c r="D72" s="145" t="s">
        <v>265</v>
      </c>
      <c r="E72" s="110"/>
      <c r="F72" s="156"/>
      <c r="G72" s="111"/>
      <c r="H72" s="156">
        <v>-43.83</v>
      </c>
      <c r="I72" s="113">
        <f t="shared" si="4"/>
        <v>-43.83</v>
      </c>
      <c r="J72" s="65"/>
      <c r="K72" s="202" t="s">
        <v>110</v>
      </c>
      <c r="L72" s="197" t="s">
        <v>111</v>
      </c>
      <c r="M72" s="201"/>
      <c r="N72" s="203">
        <f>SUM(M60:N60)</f>
        <v>307.48</v>
      </c>
      <c r="O72" s="7"/>
      <c r="P72" s="79"/>
    </row>
    <row r="73" spans="1:17" ht="14.5" x14ac:dyDescent="0.35">
      <c r="A73" s="179"/>
      <c r="B73" s="103"/>
      <c r="C73" s="108">
        <v>43561</v>
      </c>
      <c r="D73" s="145" t="s">
        <v>112</v>
      </c>
      <c r="E73" s="110"/>
      <c r="F73" s="146">
        <f>-50-44.83</f>
        <v>-94.83</v>
      </c>
      <c r="G73" s="111"/>
      <c r="H73" s="112">
        <f>-F73</f>
        <v>94.83</v>
      </c>
      <c r="I73" s="113">
        <f t="shared" si="4"/>
        <v>0</v>
      </c>
      <c r="J73" s="65"/>
      <c r="K73" s="19"/>
      <c r="L73" s="19"/>
      <c r="M73" s="19"/>
      <c r="N73" s="19"/>
      <c r="O73" s="1"/>
    </row>
    <row r="74" spans="1:17" ht="14.5" x14ac:dyDescent="0.35">
      <c r="A74" s="179"/>
      <c r="B74" s="103"/>
      <c r="C74" s="242">
        <v>43634</v>
      </c>
      <c r="D74" s="145" t="s">
        <v>261</v>
      </c>
      <c r="E74" s="110"/>
      <c r="G74" s="111"/>
      <c r="H74" s="146">
        <v>-45</v>
      </c>
      <c r="I74" s="113">
        <f>SUM(G74:H74)</f>
        <v>-45</v>
      </c>
      <c r="J74" s="65"/>
      <c r="K74" s="4"/>
      <c r="L74" s="4"/>
      <c r="M74" s="4"/>
      <c r="N74" s="4"/>
      <c r="O74" s="1"/>
    </row>
    <row r="75" spans="1:17" ht="14.5" x14ac:dyDescent="0.35">
      <c r="A75" s="179"/>
      <c r="B75" s="103"/>
      <c r="C75" s="242">
        <v>43634</v>
      </c>
      <c r="D75" s="145" t="s">
        <v>262</v>
      </c>
      <c r="E75" s="110"/>
      <c r="G75" s="111"/>
      <c r="H75" s="146">
        <v>-86.27</v>
      </c>
      <c r="I75" s="113">
        <f>SUM(G75:H75)</f>
        <v>-86.27</v>
      </c>
      <c r="J75" s="65"/>
      <c r="K75" s="4"/>
      <c r="L75" s="4"/>
      <c r="M75" s="4"/>
      <c r="N75" s="4"/>
      <c r="O75" s="1"/>
    </row>
    <row r="76" spans="1:17" ht="14.5" x14ac:dyDescent="0.35">
      <c r="A76" s="179"/>
      <c r="B76" s="103"/>
      <c r="C76" s="242">
        <v>43634</v>
      </c>
      <c r="D76" s="145" t="s">
        <v>263</v>
      </c>
      <c r="E76" s="110"/>
      <c r="G76" s="111"/>
      <c r="H76" s="146">
        <v>-11</v>
      </c>
      <c r="I76" s="113">
        <f>SUM(G76:H76)</f>
        <v>-11</v>
      </c>
      <c r="J76" s="65"/>
      <c r="K76" s="4"/>
      <c r="L76" s="4"/>
      <c r="M76" s="4"/>
      <c r="N76" s="4"/>
      <c r="O76" s="1"/>
    </row>
    <row r="77" spans="1:17" ht="14.5" x14ac:dyDescent="0.35">
      <c r="A77" s="179"/>
      <c r="B77" s="103"/>
      <c r="C77" s="242">
        <v>43634</v>
      </c>
      <c r="D77" s="145" t="s">
        <v>264</v>
      </c>
      <c r="E77" s="110"/>
      <c r="G77" s="111"/>
      <c r="H77" s="146">
        <v>-1.5</v>
      </c>
      <c r="I77" s="113">
        <f>SUM(G77:H77)</f>
        <v>-1.5</v>
      </c>
      <c r="J77" s="65"/>
      <c r="K77" s="4"/>
      <c r="L77" s="4"/>
      <c r="M77" s="4"/>
      <c r="N77" s="4"/>
      <c r="O77" s="1"/>
    </row>
    <row r="78" spans="1:17" ht="14.5" x14ac:dyDescent="0.35">
      <c r="A78" s="179" t="s">
        <v>242</v>
      </c>
      <c r="B78" s="103" t="s">
        <v>232</v>
      </c>
      <c r="C78" s="107" t="s">
        <v>113</v>
      </c>
      <c r="D78" s="145" t="s">
        <v>225</v>
      </c>
      <c r="E78" s="110"/>
      <c r="F78" s="146">
        <v>-112</v>
      </c>
      <c r="G78" s="111"/>
      <c r="H78" s="112">
        <v>112</v>
      </c>
      <c r="I78" s="113">
        <f>SUM(F78:H78)</f>
        <v>0</v>
      </c>
      <c r="J78" s="65"/>
      <c r="K78" s="4"/>
      <c r="L78" s="4"/>
      <c r="M78" s="4"/>
      <c r="N78" s="4"/>
      <c r="O78" s="1"/>
    </row>
    <row r="79" spans="1:17" ht="14.5" x14ac:dyDescent="0.35">
      <c r="A79" s="179"/>
      <c r="B79" s="103"/>
      <c r="C79" s="107" t="s">
        <v>113</v>
      </c>
      <c r="D79" s="145" t="s">
        <v>114</v>
      </c>
      <c r="E79" s="110"/>
      <c r="F79" s="146">
        <v>-200</v>
      </c>
      <c r="G79" s="111"/>
      <c r="H79" s="112"/>
      <c r="I79" s="113">
        <f t="shared" si="4"/>
        <v>-200</v>
      </c>
      <c r="J79" s="65"/>
      <c r="K79" s="1"/>
      <c r="L79" s="1"/>
      <c r="M79" s="1"/>
      <c r="N79" s="1"/>
      <c r="O79" s="1"/>
    </row>
    <row r="80" spans="1:17" ht="14.5" x14ac:dyDescent="0.35">
      <c r="A80" s="179"/>
      <c r="B80" s="103"/>
      <c r="C80" s="107" t="s">
        <v>113</v>
      </c>
      <c r="D80" s="145" t="s">
        <v>115</v>
      </c>
      <c r="E80" s="110"/>
      <c r="F80" s="111">
        <v>200</v>
      </c>
      <c r="G80" s="111"/>
      <c r="H80" s="112"/>
      <c r="I80" s="113">
        <f t="shared" si="4"/>
        <v>200</v>
      </c>
      <c r="J80" s="65"/>
      <c r="K80" s="1"/>
      <c r="L80" s="1"/>
      <c r="M80" s="1"/>
      <c r="N80" s="1"/>
      <c r="O80" s="1"/>
    </row>
    <row r="81" spans="1:15" ht="14.5" x14ac:dyDescent="0.35">
      <c r="A81" s="96"/>
      <c r="B81" s="96"/>
      <c r="C81" s="152"/>
      <c r="D81" s="97" t="s">
        <v>116</v>
      </c>
      <c r="E81" s="153"/>
      <c r="F81" s="157">
        <f>SUM(F70:F80)</f>
        <v>988.22</v>
      </c>
      <c r="G81" s="152"/>
      <c r="H81" s="158">
        <f>SUM(H70:H80)</f>
        <v>74.469999999999899</v>
      </c>
      <c r="I81" s="240">
        <f>SUM(I71:I80)</f>
        <v>-190.60000000000002</v>
      </c>
      <c r="J81" s="63"/>
      <c r="K81" s="1"/>
      <c r="L81" s="1"/>
      <c r="M81" s="1"/>
      <c r="N81" s="1"/>
      <c r="O81" s="1"/>
    </row>
    <row r="82" spans="1:15" ht="14.5" x14ac:dyDescent="0.35">
      <c r="A82" s="179"/>
      <c r="B82" s="103" t="s">
        <v>231</v>
      </c>
      <c r="C82" s="108">
        <v>43472</v>
      </c>
      <c r="D82" s="149" t="s">
        <v>57</v>
      </c>
      <c r="E82" s="110"/>
      <c r="F82" s="146">
        <v>-9</v>
      </c>
      <c r="G82" s="111"/>
      <c r="H82" s="129"/>
      <c r="I82" s="113">
        <f>SUM(F82:H82)</f>
        <v>-9</v>
      </c>
      <c r="J82" s="64"/>
      <c r="K82" s="1"/>
      <c r="L82" s="1"/>
      <c r="M82" s="1"/>
      <c r="N82" s="1"/>
      <c r="O82" s="1"/>
    </row>
    <row r="83" spans="1:15" x14ac:dyDescent="0.3">
      <c r="A83" s="179" t="s">
        <v>243</v>
      </c>
      <c r="B83" s="103" t="s">
        <v>117</v>
      </c>
      <c r="C83" s="108">
        <v>43472</v>
      </c>
      <c r="D83" s="20" t="s">
        <v>118</v>
      </c>
      <c r="F83" s="86">
        <v>-88.94</v>
      </c>
      <c r="G83" s="75"/>
      <c r="H83" s="129"/>
      <c r="I83" s="113">
        <f>SUM(F83:H83)</f>
        <v>-88.94</v>
      </c>
      <c r="J83" s="67"/>
    </row>
    <row r="84" spans="1:15" x14ac:dyDescent="0.3">
      <c r="A84" s="179"/>
      <c r="B84" s="103"/>
      <c r="C84" s="108">
        <v>43745</v>
      </c>
      <c r="D84" s="20" t="s">
        <v>119</v>
      </c>
      <c r="F84" s="75">
        <v>15</v>
      </c>
      <c r="G84" s="75"/>
      <c r="H84" s="129"/>
      <c r="I84" s="90">
        <f>SUM(F84:H84)</f>
        <v>15</v>
      </c>
      <c r="J84" s="81"/>
    </row>
    <row r="85" spans="1:15" x14ac:dyDescent="0.3">
      <c r="A85" s="179"/>
      <c r="B85" s="103"/>
      <c r="C85" s="108" t="s">
        <v>120</v>
      </c>
      <c r="D85" s="20" t="s">
        <v>121</v>
      </c>
      <c r="F85" s="75">
        <v>15</v>
      </c>
      <c r="G85" s="75"/>
      <c r="H85" s="129"/>
      <c r="I85" s="90">
        <f>SUM(F84:H84)</f>
        <v>15</v>
      </c>
      <c r="J85" s="81"/>
    </row>
    <row r="86" spans="1:15" x14ac:dyDescent="0.3">
      <c r="C86" s="108" t="s">
        <v>122</v>
      </c>
      <c r="D86" s="20" t="s">
        <v>123</v>
      </c>
      <c r="F86" s="75">
        <v>15</v>
      </c>
      <c r="G86" s="75"/>
      <c r="H86" s="129"/>
      <c r="I86" s="90">
        <f>SUM(F86:H86)</f>
        <v>15</v>
      </c>
      <c r="J86" s="81"/>
    </row>
    <row r="87" spans="1:15" x14ac:dyDescent="0.3">
      <c r="A87" s="179" t="s">
        <v>243</v>
      </c>
      <c r="B87" s="103" t="s">
        <v>124</v>
      </c>
      <c r="C87" s="108" t="s">
        <v>125</v>
      </c>
      <c r="D87" s="20" t="s">
        <v>126</v>
      </c>
      <c r="F87" s="86">
        <v>-51.12</v>
      </c>
      <c r="G87" s="75"/>
      <c r="H87" s="129"/>
      <c r="I87" s="113">
        <f>SUM(F87:H87)</f>
        <v>-51.12</v>
      </c>
      <c r="J87" s="67"/>
    </row>
    <row r="88" spans="1:15" ht="14.5" x14ac:dyDescent="0.35">
      <c r="A88" s="179" t="s">
        <v>243</v>
      </c>
      <c r="B88" s="103" t="s">
        <v>127</v>
      </c>
      <c r="C88" s="108" t="s">
        <v>128</v>
      </c>
      <c r="D88" s="20" t="s">
        <v>129</v>
      </c>
      <c r="F88" s="86">
        <v>-121.2</v>
      </c>
      <c r="G88" s="75"/>
      <c r="H88" s="129"/>
      <c r="I88" s="113">
        <f>SUM(F88:H88)</f>
        <v>-121.2</v>
      </c>
      <c r="J88" s="7"/>
    </row>
    <row r="89" spans="1:15" ht="14.5" x14ac:dyDescent="0.35">
      <c r="A89" s="96"/>
      <c r="B89" s="96"/>
      <c r="C89" s="160"/>
      <c r="D89" s="97" t="s">
        <v>130</v>
      </c>
      <c r="E89" s="161"/>
      <c r="F89" s="157">
        <f>SUM(F81:F88)</f>
        <v>762.95999999999992</v>
      </c>
      <c r="G89" s="152"/>
      <c r="H89" s="158">
        <f>SUM(H81:H88)</f>
        <v>74.469999999999899</v>
      </c>
      <c r="I89" s="241">
        <f>SUM(I82:I88)</f>
        <v>-225.26</v>
      </c>
      <c r="J89" s="63"/>
    </row>
    <row r="90" spans="1:15" x14ac:dyDescent="0.3">
      <c r="A90" s="180"/>
      <c r="B90" s="103" t="s">
        <v>231</v>
      </c>
      <c r="C90" s="108">
        <v>43473</v>
      </c>
      <c r="D90" s="21" t="s">
        <v>57</v>
      </c>
      <c r="F90" s="86">
        <v>-5</v>
      </c>
      <c r="G90" s="75"/>
      <c r="H90" s="129"/>
      <c r="I90" s="113">
        <f>SUM(F90:H90)</f>
        <v>-5</v>
      </c>
      <c r="J90" s="81"/>
    </row>
    <row r="91" spans="1:15" x14ac:dyDescent="0.3">
      <c r="A91" s="179"/>
      <c r="C91" s="108" t="s">
        <v>131</v>
      </c>
      <c r="D91" s="21" t="s">
        <v>132</v>
      </c>
      <c r="F91" s="75">
        <v>15</v>
      </c>
      <c r="G91" s="75"/>
      <c r="H91" s="129"/>
      <c r="I91" s="113">
        <f>SUM(F91:H91)</f>
        <v>15</v>
      </c>
      <c r="J91" s="81"/>
    </row>
    <row r="92" spans="1:15" s="84" customFormat="1" ht="14.5" x14ac:dyDescent="0.35">
      <c r="A92" s="96"/>
      <c r="B92" s="96"/>
      <c r="C92" s="160"/>
      <c r="D92" s="97" t="s">
        <v>133</v>
      </c>
      <c r="E92" s="160"/>
      <c r="F92" s="163">
        <f>SUM(F89:F91)</f>
        <v>772.95999999999992</v>
      </c>
      <c r="G92" s="164"/>
      <c r="H92" s="158">
        <f>SUM(H89:H91)</f>
        <v>74.469999999999899</v>
      </c>
      <c r="I92" s="240">
        <f>SUM(I90:I91)</f>
        <v>10</v>
      </c>
      <c r="J92" s="68"/>
    </row>
    <row r="93" spans="1:15" x14ac:dyDescent="0.3">
      <c r="B93" s="103" t="s">
        <v>231</v>
      </c>
      <c r="C93" s="108">
        <v>43505</v>
      </c>
      <c r="D93" s="21" t="s">
        <v>57</v>
      </c>
      <c r="F93" s="86">
        <v>-3</v>
      </c>
      <c r="G93" s="75"/>
      <c r="H93" s="129"/>
      <c r="I93" s="113">
        <f t="shared" ref="I93:I103" si="5">SUM(F93:H93)</f>
        <v>-3</v>
      </c>
      <c r="J93" s="81"/>
      <c r="K93" s="85"/>
    </row>
    <row r="94" spans="1:15" x14ac:dyDescent="0.3">
      <c r="A94" s="179" t="s">
        <v>244</v>
      </c>
      <c r="B94" s="103" t="s">
        <v>134</v>
      </c>
      <c r="C94" s="108">
        <v>43564</v>
      </c>
      <c r="D94" s="21" t="s">
        <v>135</v>
      </c>
      <c r="F94" s="86">
        <v>-59.8</v>
      </c>
      <c r="G94" s="75"/>
      <c r="H94" s="129"/>
      <c r="I94" s="113">
        <f t="shared" si="5"/>
        <v>-59.8</v>
      </c>
      <c r="J94" s="67"/>
      <c r="K94" s="85"/>
    </row>
    <row r="95" spans="1:15" x14ac:dyDescent="0.3">
      <c r="A95" s="179" t="s">
        <v>244</v>
      </c>
      <c r="B95" s="103" t="s">
        <v>136</v>
      </c>
      <c r="C95" s="108">
        <v>43717</v>
      </c>
      <c r="D95" s="21" t="s">
        <v>137</v>
      </c>
      <c r="F95" s="86">
        <v>-62.3</v>
      </c>
      <c r="G95" s="75"/>
      <c r="H95" s="129"/>
      <c r="I95" s="113">
        <f t="shared" si="5"/>
        <v>-62.3</v>
      </c>
      <c r="J95" s="67"/>
      <c r="K95" s="86"/>
    </row>
    <row r="96" spans="1:15" x14ac:dyDescent="0.3">
      <c r="A96" s="179"/>
      <c r="B96" s="103"/>
      <c r="C96" s="108">
        <v>43808</v>
      </c>
      <c r="D96" s="21" t="s">
        <v>138</v>
      </c>
      <c r="F96" s="75">
        <v>30</v>
      </c>
      <c r="G96" s="75"/>
      <c r="H96" s="129"/>
      <c r="I96" s="113">
        <f t="shared" si="5"/>
        <v>30</v>
      </c>
      <c r="J96" s="81"/>
      <c r="K96" s="86"/>
    </row>
    <row r="97" spans="1:14" x14ac:dyDescent="0.3">
      <c r="C97" s="108" t="s">
        <v>139</v>
      </c>
      <c r="D97" s="21" t="s">
        <v>140</v>
      </c>
      <c r="F97" s="75">
        <v>10</v>
      </c>
      <c r="G97" s="75"/>
      <c r="H97" s="129"/>
      <c r="I97" s="113">
        <f t="shared" si="5"/>
        <v>10</v>
      </c>
      <c r="J97" s="81"/>
      <c r="K97" s="86"/>
    </row>
    <row r="98" spans="1:14" x14ac:dyDescent="0.3">
      <c r="C98" s="108" t="s">
        <v>141</v>
      </c>
      <c r="D98" s="21" t="s">
        <v>142</v>
      </c>
      <c r="F98" s="75">
        <v>15</v>
      </c>
      <c r="G98" s="75"/>
      <c r="H98" s="129"/>
      <c r="I98" s="113">
        <f t="shared" si="5"/>
        <v>15</v>
      </c>
      <c r="J98" s="81"/>
      <c r="K98" s="86"/>
      <c r="N98" s="85"/>
    </row>
    <row r="99" spans="1:14" x14ac:dyDescent="0.3">
      <c r="A99" s="179" t="s">
        <v>244</v>
      </c>
      <c r="B99" s="103" t="s">
        <v>233</v>
      </c>
      <c r="C99" s="108" t="s">
        <v>144</v>
      </c>
      <c r="D99" s="21" t="s">
        <v>227</v>
      </c>
      <c r="F99" s="75"/>
      <c r="G99" s="75"/>
      <c r="H99" s="159">
        <v>-22.5</v>
      </c>
      <c r="I99" s="113">
        <f t="shared" si="5"/>
        <v>-22.5</v>
      </c>
      <c r="J99" s="81"/>
      <c r="K99" s="86"/>
      <c r="N99" s="85"/>
    </row>
    <row r="100" spans="1:14" x14ac:dyDescent="0.3">
      <c r="A100" s="179" t="s">
        <v>244</v>
      </c>
      <c r="B100" s="103" t="s">
        <v>143</v>
      </c>
      <c r="C100" s="108" t="s">
        <v>144</v>
      </c>
      <c r="D100" s="21" t="s">
        <v>228</v>
      </c>
      <c r="F100" s="75"/>
      <c r="G100" s="75"/>
      <c r="H100" s="159">
        <v>-1.5</v>
      </c>
      <c r="I100" s="113">
        <f t="shared" si="5"/>
        <v>-1.5</v>
      </c>
      <c r="J100" s="67"/>
      <c r="K100" s="86"/>
      <c r="N100" s="85"/>
    </row>
    <row r="101" spans="1:14" x14ac:dyDescent="0.3">
      <c r="A101" s="179" t="s">
        <v>244</v>
      </c>
      <c r="B101" s="103" t="s">
        <v>143</v>
      </c>
      <c r="C101" s="108" t="s">
        <v>144</v>
      </c>
      <c r="D101" s="21" t="s">
        <v>228</v>
      </c>
      <c r="F101" s="75"/>
      <c r="G101" s="75"/>
      <c r="H101" s="159">
        <v>-1.5</v>
      </c>
      <c r="I101" s="113">
        <f t="shared" si="5"/>
        <v>-1.5</v>
      </c>
      <c r="J101" s="67"/>
      <c r="K101" s="86"/>
      <c r="N101" s="85"/>
    </row>
    <row r="102" spans="1:14" x14ac:dyDescent="0.3">
      <c r="A102" s="179" t="s">
        <v>244</v>
      </c>
      <c r="B102" s="103" t="s">
        <v>143</v>
      </c>
      <c r="C102" s="108" t="s">
        <v>144</v>
      </c>
      <c r="D102" s="21" t="s">
        <v>145</v>
      </c>
      <c r="F102" s="75"/>
      <c r="G102" s="75"/>
      <c r="H102" s="159">
        <v>-5</v>
      </c>
      <c r="I102" s="113">
        <f t="shared" si="5"/>
        <v>-5</v>
      </c>
      <c r="J102" s="67"/>
      <c r="N102" s="85"/>
    </row>
    <row r="103" spans="1:14" x14ac:dyDescent="0.3">
      <c r="A103" s="179" t="s">
        <v>244</v>
      </c>
      <c r="B103" s="103" t="s">
        <v>143</v>
      </c>
      <c r="C103" s="108" t="s">
        <v>144</v>
      </c>
      <c r="D103" s="21" t="s">
        <v>145</v>
      </c>
      <c r="F103" s="75"/>
      <c r="G103" s="75"/>
      <c r="H103" s="159">
        <v>-4.7</v>
      </c>
      <c r="I103" s="113">
        <f t="shared" si="5"/>
        <v>-4.7</v>
      </c>
      <c r="J103" s="67"/>
    </row>
    <row r="104" spans="1:14" ht="14.5" x14ac:dyDescent="0.35">
      <c r="A104" s="96"/>
      <c r="B104" s="96"/>
      <c r="C104" s="161"/>
      <c r="D104" s="97" t="s">
        <v>146</v>
      </c>
      <c r="E104" s="161"/>
      <c r="F104" s="22">
        <f>SUM(F92:F103)</f>
        <v>702.86</v>
      </c>
      <c r="G104" s="161"/>
      <c r="H104" s="162">
        <f>SUM(H92:H103)</f>
        <v>39.269999999999897</v>
      </c>
      <c r="I104" s="240">
        <f>SUM(I93:I103)</f>
        <v>-105.3</v>
      </c>
      <c r="J104" s="63"/>
    </row>
    <row r="105" spans="1:14" x14ac:dyDescent="0.3">
      <c r="B105" s="103" t="s">
        <v>231</v>
      </c>
      <c r="C105" s="108">
        <v>43475</v>
      </c>
      <c r="D105" s="21" t="s">
        <v>57</v>
      </c>
      <c r="F105" s="86">
        <v>-3</v>
      </c>
      <c r="G105" s="75"/>
      <c r="H105" s="129"/>
      <c r="I105" s="113">
        <f t="shared" ref="I105:I111" si="6">SUM(F105:H105)</f>
        <v>-3</v>
      </c>
      <c r="J105" s="81"/>
    </row>
    <row r="106" spans="1:14" x14ac:dyDescent="0.3">
      <c r="A106" s="179" t="s">
        <v>245</v>
      </c>
      <c r="B106" s="103" t="s">
        <v>147</v>
      </c>
      <c r="C106" s="108">
        <v>43748</v>
      </c>
      <c r="D106" s="21" t="s">
        <v>148</v>
      </c>
      <c r="F106" s="86">
        <v>-44.17</v>
      </c>
      <c r="G106" s="75"/>
      <c r="H106" s="129"/>
      <c r="I106" s="113">
        <f t="shared" si="6"/>
        <v>-44.17</v>
      </c>
      <c r="J106" s="67"/>
    </row>
    <row r="107" spans="1:14" x14ac:dyDescent="0.3">
      <c r="A107" s="179"/>
      <c r="B107" s="103"/>
      <c r="C107" s="108">
        <v>43748</v>
      </c>
      <c r="D107" s="21" t="s">
        <v>149</v>
      </c>
      <c r="F107" s="86">
        <v>-44.17</v>
      </c>
      <c r="G107" s="75"/>
      <c r="H107" s="129"/>
      <c r="I107" s="113">
        <f t="shared" si="6"/>
        <v>-44.17</v>
      </c>
      <c r="J107" s="81"/>
    </row>
    <row r="108" spans="1:14" x14ac:dyDescent="0.3">
      <c r="A108" s="179"/>
      <c r="B108" s="103"/>
      <c r="C108" s="108">
        <v>43779</v>
      </c>
      <c r="D108" s="21" t="s">
        <v>150</v>
      </c>
      <c r="F108" s="75">
        <v>44.17</v>
      </c>
      <c r="G108" s="75"/>
      <c r="H108" s="129"/>
      <c r="I108" s="113">
        <f t="shared" si="6"/>
        <v>44.17</v>
      </c>
      <c r="J108" s="81"/>
    </row>
    <row r="109" spans="1:14" x14ac:dyDescent="0.3">
      <c r="A109" s="179"/>
      <c r="B109" s="103"/>
      <c r="C109" s="108" t="s">
        <v>151</v>
      </c>
      <c r="D109" s="21" t="s">
        <v>152</v>
      </c>
      <c r="F109" s="75">
        <v>59</v>
      </c>
      <c r="G109" s="75"/>
      <c r="H109" s="129"/>
      <c r="I109" s="113">
        <f t="shared" si="6"/>
        <v>59</v>
      </c>
      <c r="J109" s="81"/>
    </row>
    <row r="110" spans="1:14" x14ac:dyDescent="0.3">
      <c r="A110" s="179"/>
      <c r="B110" s="103"/>
      <c r="C110" s="108" t="s">
        <v>153</v>
      </c>
      <c r="D110" s="21" t="s">
        <v>229</v>
      </c>
      <c r="F110" s="75">
        <v>15</v>
      </c>
      <c r="G110" s="75"/>
      <c r="H110" s="129"/>
      <c r="I110" s="113">
        <f t="shared" si="6"/>
        <v>15</v>
      </c>
      <c r="J110" s="81"/>
    </row>
    <row r="111" spans="1:14" x14ac:dyDescent="0.3">
      <c r="A111" s="179"/>
      <c r="B111" s="103"/>
      <c r="C111" s="108" t="s">
        <v>154</v>
      </c>
      <c r="D111" s="21" t="s">
        <v>155</v>
      </c>
      <c r="F111" s="75">
        <v>10</v>
      </c>
      <c r="G111" s="75"/>
      <c r="H111" s="129"/>
      <c r="I111" s="113">
        <f t="shared" si="6"/>
        <v>10</v>
      </c>
      <c r="J111" s="81"/>
    </row>
    <row r="112" spans="1:14" x14ac:dyDescent="0.3">
      <c r="A112" s="96"/>
      <c r="B112" s="96"/>
      <c r="C112" s="83"/>
      <c r="D112" s="69" t="s">
        <v>156</v>
      </c>
      <c r="E112" s="83"/>
      <c r="F112" s="169">
        <f>SUM(F104:F111)</f>
        <v>739.69</v>
      </c>
      <c r="G112" s="170"/>
      <c r="H112" s="171">
        <f>SUM(H104)</f>
        <v>39.269999999999897</v>
      </c>
      <c r="I112" s="91">
        <f>SUM(I105:I111)</f>
        <v>36.83</v>
      </c>
      <c r="J112" s="87"/>
    </row>
    <row r="113" spans="1:10" x14ac:dyDescent="0.3">
      <c r="A113" s="179"/>
      <c r="B113" s="103" t="s">
        <v>231</v>
      </c>
      <c r="C113" s="70">
        <v>43476</v>
      </c>
      <c r="D113" s="21" t="s">
        <v>57</v>
      </c>
      <c r="E113" s="72"/>
      <c r="F113" s="80">
        <v>-3</v>
      </c>
      <c r="G113" s="74"/>
      <c r="H113" s="73"/>
      <c r="I113" s="113">
        <f t="shared" ref="I113:I121" si="7">SUM(F113:H113)</f>
        <v>-3</v>
      </c>
      <c r="J113" s="81"/>
    </row>
    <row r="114" spans="1:10" x14ac:dyDescent="0.3">
      <c r="A114" s="179"/>
      <c r="B114" s="103"/>
      <c r="C114" s="70">
        <v>43627</v>
      </c>
      <c r="D114" s="76" t="s">
        <v>158</v>
      </c>
      <c r="E114" s="72"/>
      <c r="F114" s="168">
        <v>10</v>
      </c>
      <c r="G114" s="168"/>
      <c r="H114" s="184"/>
      <c r="I114" s="113">
        <f t="shared" si="7"/>
        <v>10</v>
      </c>
      <c r="J114" s="81"/>
    </row>
    <row r="115" spans="1:10" x14ac:dyDescent="0.3">
      <c r="A115" s="179"/>
      <c r="B115" s="103"/>
      <c r="C115" s="70" t="s">
        <v>159</v>
      </c>
      <c r="D115" s="76" t="s">
        <v>230</v>
      </c>
      <c r="E115" s="167"/>
      <c r="F115" s="185">
        <v>-63.99</v>
      </c>
      <c r="G115" s="168"/>
      <c r="H115" s="184">
        <v>63.99</v>
      </c>
      <c r="I115" s="113">
        <f t="shared" si="7"/>
        <v>0</v>
      </c>
      <c r="J115" s="81"/>
    </row>
    <row r="116" spans="1:10" x14ac:dyDescent="0.3">
      <c r="A116" s="179" t="s">
        <v>246</v>
      </c>
      <c r="B116" s="103" t="s">
        <v>234</v>
      </c>
      <c r="C116" s="70" t="s">
        <v>159</v>
      </c>
      <c r="D116" s="76" t="s">
        <v>279</v>
      </c>
      <c r="E116" s="72"/>
      <c r="F116" s="185"/>
      <c r="G116" s="168"/>
      <c r="H116" s="186">
        <v>-22</v>
      </c>
      <c r="I116" s="113">
        <f t="shared" si="7"/>
        <v>-22</v>
      </c>
      <c r="J116" s="81"/>
    </row>
    <row r="117" spans="1:10" x14ac:dyDescent="0.3">
      <c r="A117" s="179" t="s">
        <v>246</v>
      </c>
      <c r="B117" s="103" t="s">
        <v>160</v>
      </c>
      <c r="C117" s="70" t="s">
        <v>159</v>
      </c>
      <c r="D117" s="76" t="s">
        <v>280</v>
      </c>
      <c r="E117" s="72"/>
      <c r="F117" s="185"/>
      <c r="G117" s="168"/>
      <c r="H117" s="186">
        <v>-13.99</v>
      </c>
      <c r="I117" s="113">
        <f t="shared" si="7"/>
        <v>-13.99</v>
      </c>
      <c r="J117" s="67"/>
    </row>
    <row r="118" spans="1:10" x14ac:dyDescent="0.3">
      <c r="A118" s="179" t="s">
        <v>246</v>
      </c>
      <c r="B118" s="103" t="s">
        <v>161</v>
      </c>
      <c r="C118" s="70" t="s">
        <v>159</v>
      </c>
      <c r="D118" s="76" t="s">
        <v>162</v>
      </c>
      <c r="E118" s="72"/>
      <c r="F118" s="185">
        <v>-100</v>
      </c>
      <c r="G118" s="168"/>
      <c r="H118" s="184"/>
      <c r="I118" s="113">
        <f t="shared" si="7"/>
        <v>-100</v>
      </c>
      <c r="J118" s="67"/>
    </row>
    <row r="119" spans="1:10" x14ac:dyDescent="0.3">
      <c r="A119" s="179" t="s">
        <v>246</v>
      </c>
      <c r="B119" s="103" t="s">
        <v>163</v>
      </c>
      <c r="C119" s="70" t="s">
        <v>164</v>
      </c>
      <c r="D119" s="76" t="s">
        <v>165</v>
      </c>
      <c r="E119" s="72"/>
      <c r="F119" s="74"/>
      <c r="G119" s="74"/>
      <c r="H119" s="82">
        <v>-6</v>
      </c>
      <c r="I119" s="113">
        <f t="shared" si="7"/>
        <v>-6</v>
      </c>
      <c r="J119" s="67"/>
    </row>
    <row r="120" spans="1:10" x14ac:dyDescent="0.3">
      <c r="A120" s="179" t="s">
        <v>246</v>
      </c>
      <c r="B120" s="103" t="s">
        <v>166</v>
      </c>
      <c r="C120" s="70" t="s">
        <v>164</v>
      </c>
      <c r="D120" s="76" t="s">
        <v>167</v>
      </c>
      <c r="E120" s="72"/>
      <c r="F120" s="74"/>
      <c r="G120" s="74"/>
      <c r="H120" s="82">
        <v>-7</v>
      </c>
      <c r="I120" s="113">
        <f t="shared" si="7"/>
        <v>-7</v>
      </c>
      <c r="J120" s="67"/>
    </row>
    <row r="121" spans="1:10" x14ac:dyDescent="0.3">
      <c r="A121" s="179" t="s">
        <v>246</v>
      </c>
      <c r="B121" s="103" t="s">
        <v>168</v>
      </c>
      <c r="C121" s="70" t="s">
        <v>164</v>
      </c>
      <c r="D121" s="76" t="s">
        <v>169</v>
      </c>
      <c r="E121" s="72"/>
      <c r="F121" s="74"/>
      <c r="G121" s="74"/>
      <c r="H121" s="82">
        <v>-25</v>
      </c>
      <c r="I121" s="113">
        <f t="shared" si="7"/>
        <v>-25</v>
      </c>
      <c r="J121" s="67"/>
    </row>
    <row r="122" spans="1:10" x14ac:dyDescent="0.3">
      <c r="A122" s="96"/>
      <c r="B122" s="96"/>
      <c r="C122" s="161"/>
      <c r="D122" s="97" t="s">
        <v>170</v>
      </c>
      <c r="E122" s="161"/>
      <c r="F122" s="163">
        <f>SUM(F112:F121)</f>
        <v>582.70000000000005</v>
      </c>
      <c r="G122" s="172"/>
      <c r="H122" s="158">
        <f>SUM(H112:H121)</f>
        <v>29.269999999999911</v>
      </c>
      <c r="I122" s="165">
        <f>SUM(I113:I121)</f>
        <v>-166.99</v>
      </c>
      <c r="J122" s="88"/>
    </row>
    <row r="123" spans="1:10" x14ac:dyDescent="0.3">
      <c r="B123" s="103" t="s">
        <v>231</v>
      </c>
      <c r="C123" s="108">
        <v>43508</v>
      </c>
      <c r="D123" s="21" t="s">
        <v>157</v>
      </c>
      <c r="F123" s="86">
        <v>-3</v>
      </c>
      <c r="G123" s="75"/>
      <c r="H123" s="129"/>
      <c r="I123" s="113">
        <f t="shared" ref="I123:I138" si="8">SUM(F123:H123)</f>
        <v>-3</v>
      </c>
      <c r="J123" s="81"/>
    </row>
    <row r="124" spans="1:10" x14ac:dyDescent="0.3">
      <c r="B124" s="103"/>
      <c r="C124" s="108"/>
      <c r="D124" s="21" t="s">
        <v>277</v>
      </c>
      <c r="F124" s="86"/>
      <c r="G124" s="75"/>
      <c r="H124" s="82">
        <v>-78.239999999999995</v>
      </c>
      <c r="I124" s="113">
        <f t="shared" si="8"/>
        <v>-78.239999999999995</v>
      </c>
      <c r="J124" s="81"/>
    </row>
    <row r="125" spans="1:10" x14ac:dyDescent="0.3">
      <c r="A125" s="179" t="s">
        <v>247</v>
      </c>
      <c r="B125" s="103" t="s">
        <v>171</v>
      </c>
      <c r="C125" s="108" t="s">
        <v>172</v>
      </c>
      <c r="D125" s="21" t="s">
        <v>276</v>
      </c>
      <c r="F125" s="185">
        <v>-78.239999999999995</v>
      </c>
      <c r="G125" s="75"/>
      <c r="H125" s="184">
        <f>-F125</f>
        <v>78.239999999999995</v>
      </c>
      <c r="I125" s="113">
        <f t="shared" si="8"/>
        <v>0</v>
      </c>
      <c r="J125" s="67"/>
    </row>
    <row r="126" spans="1:10" x14ac:dyDescent="0.3">
      <c r="A126" s="179"/>
      <c r="B126" s="103"/>
      <c r="C126" s="242">
        <v>44178</v>
      </c>
      <c r="D126" s="21" t="s">
        <v>272</v>
      </c>
      <c r="G126" s="75"/>
      <c r="H126" s="185">
        <v>-4.03</v>
      </c>
      <c r="I126" s="113">
        <f t="shared" ref="I126:I131" si="9">SUM(G126:H126)</f>
        <v>-4.03</v>
      </c>
      <c r="J126" s="67"/>
    </row>
    <row r="127" spans="1:10" x14ac:dyDescent="0.3">
      <c r="A127" s="179"/>
      <c r="B127" s="103"/>
      <c r="C127" s="242">
        <v>44179</v>
      </c>
      <c r="D127" s="21" t="s">
        <v>273</v>
      </c>
      <c r="G127" s="75"/>
      <c r="H127" s="185">
        <v>-47.3</v>
      </c>
      <c r="I127" s="113">
        <f t="shared" si="9"/>
        <v>-47.3</v>
      </c>
      <c r="J127" s="67"/>
    </row>
    <row r="128" spans="1:10" x14ac:dyDescent="0.3">
      <c r="A128" s="179"/>
      <c r="B128" s="103"/>
      <c r="C128" s="242">
        <v>44179</v>
      </c>
      <c r="D128" s="21" t="s">
        <v>269</v>
      </c>
      <c r="G128" s="75"/>
      <c r="H128" s="185">
        <v>-4</v>
      </c>
      <c r="I128" s="113">
        <f t="shared" si="9"/>
        <v>-4</v>
      </c>
      <c r="J128" s="67"/>
    </row>
    <row r="129" spans="1:10" x14ac:dyDescent="0.3">
      <c r="A129" s="179"/>
      <c r="B129" s="103"/>
      <c r="C129" s="242">
        <v>44179</v>
      </c>
      <c r="D129" s="21" t="s">
        <v>270</v>
      </c>
      <c r="G129" s="75"/>
      <c r="H129" s="185">
        <v>-4.3</v>
      </c>
      <c r="I129" s="113">
        <f t="shared" si="9"/>
        <v>-4.3</v>
      </c>
      <c r="J129" s="67"/>
    </row>
    <row r="130" spans="1:10" x14ac:dyDescent="0.3">
      <c r="A130" s="179"/>
      <c r="B130" s="103"/>
      <c r="C130" s="242">
        <v>44179</v>
      </c>
      <c r="D130" s="21" t="s">
        <v>271</v>
      </c>
      <c r="G130" s="75"/>
      <c r="H130" s="185">
        <v>-59.93</v>
      </c>
      <c r="I130" s="113">
        <f t="shared" si="9"/>
        <v>-59.93</v>
      </c>
      <c r="J130" s="67"/>
    </row>
    <row r="131" spans="1:10" x14ac:dyDescent="0.3">
      <c r="A131" s="179"/>
      <c r="B131" s="103"/>
      <c r="C131" s="242">
        <v>44179</v>
      </c>
      <c r="D131" s="21" t="s">
        <v>269</v>
      </c>
      <c r="G131" s="75"/>
      <c r="H131" s="185">
        <v>-20.079999999999998</v>
      </c>
      <c r="I131" s="113">
        <f t="shared" si="9"/>
        <v>-20.079999999999998</v>
      </c>
      <c r="J131" s="67"/>
    </row>
    <row r="132" spans="1:10" x14ac:dyDescent="0.3">
      <c r="A132" s="179" t="s">
        <v>247</v>
      </c>
      <c r="B132" s="103" t="s">
        <v>173</v>
      </c>
      <c r="C132" s="108" t="s">
        <v>172</v>
      </c>
      <c r="D132" s="21" t="s">
        <v>267</v>
      </c>
      <c r="F132" s="185">
        <v>-101.85</v>
      </c>
      <c r="G132" s="75"/>
      <c r="H132" s="184">
        <f>-F132</f>
        <v>101.85</v>
      </c>
      <c r="I132" s="113">
        <f t="shared" si="8"/>
        <v>0</v>
      </c>
      <c r="J132" s="67"/>
    </row>
    <row r="133" spans="1:10" x14ac:dyDescent="0.3">
      <c r="A133" s="179" t="s">
        <v>247</v>
      </c>
      <c r="B133" s="103" t="s">
        <v>174</v>
      </c>
      <c r="C133" s="108" t="s">
        <v>172</v>
      </c>
      <c r="D133" s="21" t="s">
        <v>268</v>
      </c>
      <c r="F133" s="185">
        <v>-24.34</v>
      </c>
      <c r="G133" s="75"/>
      <c r="H133" s="184">
        <f>-F133</f>
        <v>24.34</v>
      </c>
      <c r="I133" s="113">
        <f t="shared" si="8"/>
        <v>0</v>
      </c>
      <c r="J133" s="67"/>
    </row>
    <row r="134" spans="1:10" x14ac:dyDescent="0.3">
      <c r="A134" s="179"/>
      <c r="B134" s="103" t="s">
        <v>235</v>
      </c>
      <c r="C134" s="166" t="s">
        <v>175</v>
      </c>
      <c r="D134" s="21" t="s">
        <v>278</v>
      </c>
      <c r="F134" s="185"/>
      <c r="G134" s="75"/>
      <c r="H134" s="82">
        <v>-58.8</v>
      </c>
      <c r="I134" s="113">
        <f t="shared" si="8"/>
        <v>-58.8</v>
      </c>
      <c r="J134" s="67"/>
    </row>
    <row r="135" spans="1:10" x14ac:dyDescent="0.3">
      <c r="A135" s="179"/>
      <c r="B135" s="103" t="s">
        <v>235</v>
      </c>
      <c r="C135" s="166" t="s">
        <v>175</v>
      </c>
      <c r="D135" s="21" t="s">
        <v>275</v>
      </c>
      <c r="F135" s="86"/>
      <c r="G135" s="75"/>
      <c r="H135" s="82">
        <v>-20</v>
      </c>
      <c r="I135" s="113">
        <f t="shared" si="8"/>
        <v>-20</v>
      </c>
      <c r="J135" s="81"/>
    </row>
    <row r="136" spans="1:10" x14ac:dyDescent="0.3">
      <c r="A136" s="179"/>
      <c r="B136" s="103"/>
      <c r="C136" s="166" t="s">
        <v>175</v>
      </c>
      <c r="D136" s="21" t="s">
        <v>176</v>
      </c>
      <c r="F136" s="86"/>
      <c r="G136" s="75"/>
      <c r="H136" s="82">
        <v>256</v>
      </c>
      <c r="I136" s="113">
        <f t="shared" si="8"/>
        <v>256</v>
      </c>
      <c r="J136" s="67"/>
    </row>
    <row r="137" spans="1:10" x14ac:dyDescent="0.3">
      <c r="A137" s="179"/>
      <c r="B137" s="103"/>
      <c r="C137" s="166" t="s">
        <v>177</v>
      </c>
      <c r="D137" s="21" t="s">
        <v>178</v>
      </c>
      <c r="F137" s="86"/>
      <c r="G137" s="75"/>
      <c r="H137" s="184">
        <v>8.5</v>
      </c>
      <c r="I137" s="113">
        <f t="shared" si="8"/>
        <v>8.5</v>
      </c>
      <c r="J137" s="67"/>
    </row>
    <row r="138" spans="1:10" x14ac:dyDescent="0.3">
      <c r="B138" s="103" t="s">
        <v>231</v>
      </c>
      <c r="C138" s="166" t="s">
        <v>179</v>
      </c>
      <c r="D138" s="21" t="s">
        <v>157</v>
      </c>
      <c r="F138" s="86">
        <v>-3</v>
      </c>
      <c r="G138" s="75"/>
      <c r="H138" s="129"/>
      <c r="I138" s="113">
        <f t="shared" si="8"/>
        <v>-3</v>
      </c>
      <c r="J138" s="81"/>
    </row>
    <row r="139" spans="1:10" x14ac:dyDescent="0.3">
      <c r="A139" s="96"/>
      <c r="B139" s="96"/>
      <c r="C139" s="161"/>
      <c r="D139" s="97" t="s">
        <v>180</v>
      </c>
      <c r="E139" s="161"/>
      <c r="F139" s="163">
        <f>SUM(F122:F138)</f>
        <v>372.27000000000004</v>
      </c>
      <c r="G139" s="172"/>
      <c r="H139" s="158">
        <f>SUM(H122:H137)</f>
        <v>201.51999999999992</v>
      </c>
      <c r="I139" s="165">
        <f>SUM(I123:I138)</f>
        <v>-38.180000000000007</v>
      </c>
      <c r="J139" s="88"/>
    </row>
    <row r="140" spans="1:10" x14ac:dyDescent="0.3">
      <c r="B140" s="103"/>
    </row>
    <row r="141" spans="1:10" x14ac:dyDescent="0.3">
      <c r="B141" s="103"/>
      <c r="F141" s="23"/>
    </row>
    <row r="142" spans="1:10" x14ac:dyDescent="0.3">
      <c r="B142" s="102"/>
    </row>
    <row r="143" spans="1:10" x14ac:dyDescent="0.3">
      <c r="B143" s="102"/>
      <c r="F143" s="89"/>
    </row>
    <row r="145" spans="5:5" x14ac:dyDescent="0.3">
      <c r="E145" s="76"/>
    </row>
    <row r="146" spans="5:5" x14ac:dyDescent="0.3">
      <c r="E146" s="76"/>
    </row>
    <row r="147" spans="5:5" ht="14.5" x14ac:dyDescent="0.35">
      <c r="E147" s="40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85" zoomScaleNormal="85" workbookViewId="0">
      <selection activeCell="F3" sqref="F3"/>
    </sheetView>
  </sheetViews>
  <sheetFormatPr defaultColWidth="11.54296875" defaultRowHeight="12.5" x14ac:dyDescent="0.25"/>
  <cols>
    <col min="1" max="1" width="8.7265625" customWidth="1"/>
    <col min="2" max="2" width="31.1796875" customWidth="1"/>
    <col min="3" max="15" width="10.453125" customWidth="1"/>
    <col min="16" max="16" width="8.7265625" customWidth="1"/>
    <col min="17" max="17" width="10.453125" customWidth="1"/>
    <col min="18" max="18" width="8.7265625" customWidth="1"/>
  </cols>
  <sheetData>
    <row r="1" spans="1:19" ht="19" thickBot="1" x14ac:dyDescent="0.5">
      <c r="A1" s="176" t="s">
        <v>0</v>
      </c>
      <c r="B1" s="177"/>
      <c r="C1" s="177"/>
      <c r="D1" s="178">
        <v>2019</v>
      </c>
      <c r="E1" s="14"/>
      <c r="F1" s="209" t="s">
        <v>251</v>
      </c>
      <c r="G1" s="1"/>
      <c r="H1" s="1"/>
      <c r="J1" s="209"/>
      <c r="K1" s="14"/>
      <c r="L1" s="1"/>
      <c r="M1" s="1"/>
      <c r="N1" s="1"/>
      <c r="O1" s="1"/>
      <c r="P1" s="1"/>
      <c r="Q1" s="1"/>
      <c r="R1" s="1"/>
      <c r="S1" s="24"/>
    </row>
    <row r="2" spans="1:19" ht="16" thickBot="1" x14ac:dyDescent="0.4">
      <c r="A2" s="231"/>
      <c r="B2" s="226"/>
      <c r="C2" s="4"/>
      <c r="D2" s="4"/>
      <c r="E2" s="1"/>
      <c r="F2" s="210">
        <v>44015</v>
      </c>
      <c r="G2" s="1"/>
      <c r="H2" s="1"/>
      <c r="J2" s="210"/>
      <c r="K2" s="1"/>
      <c r="L2" s="1"/>
      <c r="M2" s="1"/>
      <c r="N2" s="1"/>
      <c r="O2" s="1"/>
      <c r="P2" s="1"/>
      <c r="Q2" s="1"/>
      <c r="R2" s="1"/>
      <c r="S2" s="24"/>
    </row>
    <row r="3" spans="1:19" ht="16" thickBot="1" x14ac:dyDescent="0.4">
      <c r="A3" s="247" t="s">
        <v>253</v>
      </c>
      <c r="B3" s="248"/>
      <c r="C3" s="14"/>
      <c r="D3" s="1"/>
      <c r="E3" s="1"/>
      <c r="F3" s="1"/>
      <c r="G3" s="1"/>
      <c r="H3" s="1"/>
      <c r="I3" s="1"/>
      <c r="J3" s="1"/>
      <c r="K3" s="25"/>
      <c r="L3" s="1"/>
      <c r="M3" s="1"/>
      <c r="N3" s="1"/>
      <c r="O3" s="1"/>
      <c r="P3" s="1"/>
      <c r="Q3" s="1"/>
      <c r="R3" s="1"/>
      <c r="S3" s="24"/>
    </row>
    <row r="4" spans="1:19" ht="16" thickBot="1" x14ac:dyDescent="0.4">
      <c r="A4" s="211"/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"/>
      <c r="P4" s="9"/>
      <c r="Q4" s="1"/>
      <c r="R4" s="1"/>
      <c r="S4" s="24"/>
    </row>
    <row r="5" spans="1:19" ht="14.5" x14ac:dyDescent="0.35">
      <c r="A5" s="1"/>
      <c r="B5" s="1"/>
      <c r="C5" s="39" t="s">
        <v>181</v>
      </c>
      <c r="D5" s="39" t="s">
        <v>182</v>
      </c>
      <c r="E5" s="39" t="s">
        <v>183</v>
      </c>
      <c r="F5" s="39" t="s">
        <v>184</v>
      </c>
      <c r="G5" s="39" t="s">
        <v>185</v>
      </c>
      <c r="H5" s="39" t="s">
        <v>186</v>
      </c>
      <c r="I5" s="39" t="s">
        <v>187</v>
      </c>
      <c r="J5" s="39" t="s">
        <v>188</v>
      </c>
      <c r="K5" s="39" t="s">
        <v>189</v>
      </c>
      <c r="L5" s="39" t="s">
        <v>190</v>
      </c>
      <c r="M5" s="39" t="s">
        <v>191</v>
      </c>
      <c r="N5" s="213" t="s">
        <v>192</v>
      </c>
      <c r="O5" s="219">
        <v>2019</v>
      </c>
      <c r="P5" s="232" t="s">
        <v>194</v>
      </c>
      <c r="Q5" s="219" t="s">
        <v>252</v>
      </c>
      <c r="R5" s="232" t="s">
        <v>194</v>
      </c>
      <c r="S5" s="24"/>
    </row>
    <row r="6" spans="1:19" ht="14.5" x14ac:dyDescent="0.35">
      <c r="A6" s="1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14"/>
      <c r="O6" s="220"/>
      <c r="P6" s="233"/>
      <c r="Q6" s="220"/>
      <c r="R6" s="233"/>
      <c r="S6" s="24"/>
    </row>
    <row r="7" spans="1:19" ht="14.5" x14ac:dyDescent="0.35">
      <c r="A7" s="29" t="s">
        <v>195</v>
      </c>
      <c r="B7" s="3" t="s">
        <v>104</v>
      </c>
      <c r="C7" s="41">
        <f>+'Prima Nota 2019'!G7+'Prima Nota 2019'!G8+'Prima Nota 2019'!G9+'Prima Nota 2019'!G10+'Prima Nota 2019'!G11+'Prima Nota 2019'!G12+'Prima Nota 2019'!G15+'Prima Nota 2019'!G18+'Prima Nota 2019'!G20+'Prima Nota 2019'!G21+'Prima Nota 2019'!G23</f>
        <v>315</v>
      </c>
      <c r="D7" s="41">
        <f>SUM('Prima Nota 2019'!G27+'Prima Nota 2019'!G30+'Prima Nota 2019'!G30,'Prima Nota 2019'!G31,'Prima Nota 2019'!G32,'Prima Nota 2019'!F33,'Prima Nota 2019'!F34,'Prima Nota 2019'!F37)</f>
        <v>255</v>
      </c>
      <c r="E7" s="41">
        <f>SUM('Prima Nota 2019'!F41,'Prima Nota 2019'!F42,'Prima Nota 2019'!F43,'Prima Nota 2019'!H44)</f>
        <v>120</v>
      </c>
      <c r="F7" s="41">
        <f>SUM('Prima Nota 2019'!F59,'Prima Nota 2019'!F60,'Prima Nota 2019'!F61,'Prima Nota 2019'!F62,'Prima Nota 2019'!F57)</f>
        <v>55</v>
      </c>
      <c r="G7" s="41">
        <f>SUM('Prima Nota 2019'!F66+'Prima Nota 2019'!F69)</f>
        <v>70</v>
      </c>
      <c r="H7" s="41">
        <v>0</v>
      </c>
      <c r="I7" s="41">
        <f>SUM('Prima Nota 2019'!F84,'Prima Nota 2019'!F85,'Prima Nota 2019'!F86)</f>
        <v>45</v>
      </c>
      <c r="J7" s="41">
        <f>SUM('Prima Nota 2019'!F91)</f>
        <v>15</v>
      </c>
      <c r="K7" s="41">
        <f>SUM('Prima Nota 2019'!F96+'Prima Nota 2019'!F97+'Prima Nota 2019'!F98)</f>
        <v>55</v>
      </c>
      <c r="L7" s="41">
        <f>SUM('Prima Nota 2019'!F111,'Prima Nota 2019'!F110)</f>
        <v>25</v>
      </c>
      <c r="M7" s="41">
        <f>SUM('Prima Nota 2019'!F114)</f>
        <v>10</v>
      </c>
      <c r="N7" s="215"/>
      <c r="O7" s="221">
        <f>SUM(G7+F7+E7+D7+C7+H7+I7+J7+K7+L7+M7+N7)</f>
        <v>965</v>
      </c>
      <c r="P7" s="234">
        <f>SUM($O7/$O12)</f>
        <v>0.5733127376425855</v>
      </c>
      <c r="Q7" s="221">
        <v>911</v>
      </c>
      <c r="R7" s="234">
        <f>SUM(Q7/$Q$12)</f>
        <v>0.72185288780773826</v>
      </c>
      <c r="S7" s="24"/>
    </row>
    <row r="8" spans="1:19" ht="14.5" x14ac:dyDescent="0.35">
      <c r="A8" s="50"/>
      <c r="B8" s="3" t="s">
        <v>256</v>
      </c>
      <c r="C8" s="41"/>
      <c r="D8" s="41"/>
      <c r="F8" s="41"/>
      <c r="G8" s="41"/>
      <c r="H8" s="42"/>
      <c r="I8" s="41"/>
      <c r="J8" s="41"/>
      <c r="K8" s="41"/>
      <c r="L8" s="41"/>
      <c r="M8" s="41"/>
      <c r="N8" s="215">
        <f>SUM('Prima Nota 2019'!H137+'Prima Nota 2019'!H136)</f>
        <v>264.5</v>
      </c>
      <c r="O8" s="221">
        <f>SUM(C8:N8)</f>
        <v>264.5</v>
      </c>
      <c r="P8" s="234">
        <f>SUM($O8/$O12)</f>
        <v>0.15714115969581749</v>
      </c>
      <c r="Q8" s="221">
        <v>331.13</v>
      </c>
      <c r="R8" s="234">
        <f>SUM(Q8/$Q$12)</f>
        <v>0.26237886579558328</v>
      </c>
      <c r="S8" s="24"/>
    </row>
    <row r="9" spans="1:19" ht="14.5" x14ac:dyDescent="0.35">
      <c r="A9" s="50"/>
      <c r="B9" s="3" t="s">
        <v>254</v>
      </c>
      <c r="C9" s="41"/>
      <c r="D9" s="41"/>
      <c r="E9" s="41">
        <f>SUM('Prima Nota 2019'!H45)</f>
        <v>394.7</v>
      </c>
      <c r="F9" s="41"/>
      <c r="G9" s="41"/>
      <c r="H9" s="239"/>
      <c r="I9" s="41"/>
      <c r="J9" s="41"/>
      <c r="K9" s="41"/>
      <c r="L9" s="41"/>
      <c r="M9" s="41"/>
      <c r="N9" s="215"/>
      <c r="O9" s="221">
        <f>SUM(C9:N9)</f>
        <v>394.7</v>
      </c>
      <c r="P9" s="234">
        <f>SUM($O9/$O12)</f>
        <v>0.23449382129277566</v>
      </c>
      <c r="Q9" s="221"/>
      <c r="R9" s="234">
        <f>SUM(Q9/$Q$12)</f>
        <v>0</v>
      </c>
      <c r="S9" s="24"/>
    </row>
    <row r="10" spans="1:19" ht="14.5" x14ac:dyDescent="0.35">
      <c r="A10" s="50"/>
      <c r="B10" s="3" t="s">
        <v>196</v>
      </c>
      <c r="C10" s="41"/>
      <c r="D10" s="41"/>
      <c r="E10" s="41"/>
      <c r="F10" s="41"/>
      <c r="G10" s="41"/>
      <c r="H10" s="43"/>
      <c r="I10" s="41"/>
      <c r="J10" s="41"/>
      <c r="K10" s="41"/>
      <c r="L10" s="41">
        <f>SUM('Prima Nota 2019'!F109)</f>
        <v>59</v>
      </c>
      <c r="M10" s="41"/>
      <c r="N10" s="215"/>
      <c r="O10" s="221">
        <f>SUM(C10:N10)</f>
        <v>59</v>
      </c>
      <c r="P10" s="234">
        <f>SUM($O10/$O12)</f>
        <v>3.5052281368821291E-2</v>
      </c>
      <c r="Q10" s="221">
        <v>19.899999999999999</v>
      </c>
      <c r="R10" s="234">
        <f>SUM(Q10/$Q$12)</f>
        <v>1.5768246396678363E-2</v>
      </c>
      <c r="S10" s="24"/>
    </row>
    <row r="11" spans="1:19" ht="14.5" x14ac:dyDescent="0.35">
      <c r="A11" s="50"/>
      <c r="B11" s="3" t="s">
        <v>197</v>
      </c>
      <c r="C11" s="44"/>
      <c r="D11" s="44"/>
      <c r="E11" s="44"/>
      <c r="F11" s="44"/>
      <c r="G11" s="44"/>
      <c r="H11" s="45"/>
      <c r="I11" s="44"/>
      <c r="J11" s="44"/>
      <c r="K11" s="44"/>
      <c r="L11" s="44"/>
      <c r="M11" s="44"/>
      <c r="N11" s="216"/>
      <c r="O11" s="222"/>
      <c r="P11" s="235"/>
      <c r="Q11" s="222"/>
      <c r="R11" s="235"/>
      <c r="S11" s="24"/>
    </row>
    <row r="12" spans="1:19" ht="14.5" x14ac:dyDescent="0.35">
      <c r="A12" s="50"/>
      <c r="B12" s="26" t="s">
        <v>198</v>
      </c>
      <c r="C12" s="46">
        <f t="shared" ref="C12:N12" si="0">SUM(C7:C11)</f>
        <v>315</v>
      </c>
      <c r="D12" s="46">
        <f t="shared" si="0"/>
        <v>255</v>
      </c>
      <c r="E12" s="46">
        <f t="shared" si="0"/>
        <v>514.70000000000005</v>
      </c>
      <c r="F12" s="46">
        <f t="shared" si="0"/>
        <v>55</v>
      </c>
      <c r="G12" s="46">
        <f t="shared" si="0"/>
        <v>70</v>
      </c>
      <c r="H12" s="46">
        <f t="shared" si="0"/>
        <v>0</v>
      </c>
      <c r="I12" s="46">
        <f t="shared" si="0"/>
        <v>45</v>
      </c>
      <c r="J12" s="46">
        <f t="shared" si="0"/>
        <v>15</v>
      </c>
      <c r="K12" s="46">
        <f t="shared" si="0"/>
        <v>55</v>
      </c>
      <c r="L12" s="46">
        <f t="shared" si="0"/>
        <v>84</v>
      </c>
      <c r="M12" s="46">
        <f t="shared" si="0"/>
        <v>10</v>
      </c>
      <c r="N12" s="217">
        <f t="shared" si="0"/>
        <v>264.5</v>
      </c>
      <c r="O12" s="223">
        <f>SUM(C12:N12)</f>
        <v>1683.2</v>
      </c>
      <c r="P12" s="236">
        <f>SUM($O12/$O12)</f>
        <v>1</v>
      </c>
      <c r="Q12" s="223">
        <v>1262.0300000000002</v>
      </c>
      <c r="R12" s="234">
        <f>SUM(Q12/$Q$12)</f>
        <v>1</v>
      </c>
      <c r="S12" s="24"/>
    </row>
    <row r="13" spans="1:19" ht="14.5" x14ac:dyDescent="0.35">
      <c r="A13" s="29" t="s">
        <v>199</v>
      </c>
      <c r="B13" s="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15"/>
      <c r="O13" s="221"/>
      <c r="P13" s="234"/>
      <c r="Q13" s="221"/>
      <c r="R13" s="234"/>
      <c r="S13" s="24"/>
    </row>
    <row r="14" spans="1:19" ht="14.5" x14ac:dyDescent="0.35">
      <c r="A14" s="50"/>
      <c r="B14" s="3" t="s">
        <v>200</v>
      </c>
      <c r="C14" s="41"/>
      <c r="D14" s="41"/>
      <c r="E14" s="41"/>
      <c r="F14" s="41"/>
      <c r="G14" s="41"/>
      <c r="H14" s="41"/>
      <c r="I14" s="41">
        <f>SUM('Prima Nota 2019'!F87)</f>
        <v>-51.12</v>
      </c>
      <c r="J14" s="41"/>
      <c r="K14" s="41"/>
      <c r="L14" s="41"/>
      <c r="M14" s="41"/>
      <c r="N14" s="215"/>
      <c r="O14" s="221">
        <f t="shared" ref="O14:O22" si="1">SUM(C14:N14)</f>
        <v>-51.12</v>
      </c>
      <c r="P14" s="234">
        <f>SUM(O14/O$12)</f>
        <v>-3.0370722433460073E-2</v>
      </c>
      <c r="Q14" s="221">
        <v>-51.12</v>
      </c>
      <c r="R14" s="234">
        <f>SUM(Q14/Q$12)</f>
        <v>-4.0506168633075275E-2</v>
      </c>
      <c r="S14" s="24"/>
    </row>
    <row r="15" spans="1:19" ht="14.5" x14ac:dyDescent="0.35">
      <c r="A15" s="50"/>
      <c r="B15" s="3" t="s">
        <v>201</v>
      </c>
      <c r="C15" s="41">
        <f>SUM('Prima Nota 2019'!H19)</f>
        <v>-98</v>
      </c>
      <c r="D15" s="41">
        <f>SUM('Prima Nota 2019'!F35)</f>
        <v>-144.75</v>
      </c>
      <c r="E15" s="41">
        <f>SUM('Prima Nota 2019'!H48)+'Prima Nota 2019'!H53</f>
        <v>-36.9</v>
      </c>
      <c r="F15" s="41">
        <f>SUM('Prima Nota 2019'!H58)</f>
        <v>-101.87</v>
      </c>
      <c r="G15" s="41">
        <f>SUM('Prima Nota 2019'!H67:H68)</f>
        <v>-21.6</v>
      </c>
      <c r="H15" s="41">
        <f>+'Prima Nota 2019'!H72+'Prima Nota 2019'!H74+'Prima Nota 2019'!H75+'Prima Nota 2019'!H76+'Prima Nota 2019'!H77</f>
        <v>-187.6</v>
      </c>
      <c r="I15" s="41"/>
      <c r="J15" s="47"/>
      <c r="K15" s="41">
        <f>+'Prima Nota 2019'!H99+'Prima Nota 2019'!H100+'Prima Nota 2019'!H101+'Prima Nota 2019'!H102+'Prima Nota 2019'!H103+'Prima Nota 2019'!F94+'Prima Nota 2019'!F95</f>
        <v>-157.30000000000001</v>
      </c>
      <c r="L15" s="41">
        <f>SUM('Prima Nota 2019'!F107)</f>
        <v>-44.17</v>
      </c>
      <c r="M15" s="41">
        <f>SUM('Prima Nota 2019'!H119,'Prima Nota 2019'!H120,'Prima Nota 2019'!H121)</f>
        <v>-38</v>
      </c>
      <c r="N15" s="215">
        <f>SUM('Prima Nota 2019'!F125)</f>
        <v>-78.239999999999995</v>
      </c>
      <c r="O15" s="221">
        <f t="shared" si="1"/>
        <v>-908.43</v>
      </c>
      <c r="P15" s="234">
        <f t="shared" ref="P15:P22" si="2">SUM($O15/$O$12)</f>
        <v>-0.53970413498098857</v>
      </c>
      <c r="Q15" s="221">
        <v>-640.83000000000015</v>
      </c>
      <c r="R15" s="234">
        <f t="shared" ref="R15:R22" si="3">SUM(Q15/Q$12)</f>
        <v>-0.50777715268258283</v>
      </c>
      <c r="S15" s="24"/>
    </row>
    <row r="16" spans="1:19" ht="14.5" x14ac:dyDescent="0.35">
      <c r="A16" s="1"/>
      <c r="B16" s="3" t="s">
        <v>202</v>
      </c>
      <c r="C16" s="48">
        <f>SUM('Prima Nota 2019'!H17+'Prima Nota 2019'!H22)</f>
        <v>-98.1</v>
      </c>
      <c r="D16" s="41"/>
      <c r="E16" s="41"/>
      <c r="F16" s="41"/>
      <c r="G16" s="41"/>
      <c r="H16" s="41"/>
      <c r="I16" s="41">
        <f>SUM('Prima Nota 2019'!F88)</f>
        <v>-121.2</v>
      </c>
      <c r="J16" s="41"/>
      <c r="K16" s="41"/>
      <c r="L16" s="41"/>
      <c r="M16" s="41">
        <f>+'Prima Nota 2019'!H116+'Prima Nota 2019'!H117</f>
        <v>-35.99</v>
      </c>
      <c r="N16" s="47"/>
      <c r="O16" s="221">
        <f t="shared" si="1"/>
        <v>-255.29000000000002</v>
      </c>
      <c r="P16" s="234">
        <f t="shared" si="2"/>
        <v>-0.15166943916349809</v>
      </c>
      <c r="Q16" s="221">
        <v>-213.41</v>
      </c>
      <c r="R16" s="234">
        <f t="shared" si="3"/>
        <v>-0.16910057605603668</v>
      </c>
      <c r="S16" s="24"/>
    </row>
    <row r="17" spans="1:19" ht="14.5" x14ac:dyDescent="0.35">
      <c r="A17" s="1"/>
      <c r="B17" s="3" t="s">
        <v>274</v>
      </c>
      <c r="C17" s="48">
        <f>+'Prima Nota 2019'!H13+'Prima Nota 2019'!H14</f>
        <v>-78.36</v>
      </c>
      <c r="D17" s="41"/>
      <c r="E17" s="41">
        <f>+'Prima Nota 2019'!F52</f>
        <v>-25</v>
      </c>
      <c r="F17" s="41">
        <f>SUM('Prima Nota 2019'!H63)</f>
        <v>-25.37</v>
      </c>
      <c r="G17" s="41"/>
      <c r="H17" s="41"/>
      <c r="I17" s="41">
        <f>+'Prima Nota 2019'!F83</f>
        <v>-88.94</v>
      </c>
      <c r="J17" s="47"/>
      <c r="K17" s="41"/>
      <c r="L17" s="41"/>
      <c r="M17" s="41">
        <f>+'Prima Nota 2019'!F118</f>
        <v>-100</v>
      </c>
      <c r="N17" s="215">
        <f>+'Prima Nota 2019'!H126+'Prima Nota 2019'!H127+'Prima Nota 2019'!H128+'Prima Nota 2019'!H129+'Prima Nota 2019'!H130+'Prima Nota 2019'!H131+'Prima Nota 2019'!H134+'Prima Nota 2019'!H135</f>
        <v>-218.44</v>
      </c>
      <c r="O17" s="221">
        <f t="shared" si="1"/>
        <v>-536.1099999999999</v>
      </c>
      <c r="P17" s="234">
        <f t="shared" si="2"/>
        <v>-0.31850641634980981</v>
      </c>
      <c r="Q17" s="221"/>
      <c r="R17" s="234">
        <f t="shared" si="3"/>
        <v>0</v>
      </c>
      <c r="S17" s="24"/>
    </row>
    <row r="18" spans="1:19" ht="14.5" x14ac:dyDescent="0.35">
      <c r="A18" s="1"/>
      <c r="B18" s="3" t="s">
        <v>255</v>
      </c>
      <c r="C18" s="48"/>
      <c r="D18" s="41"/>
      <c r="E18" s="41">
        <f>+'Prima Nota 2019'!H46+'Prima Nota 2019'!F49</f>
        <v>-157.22</v>
      </c>
      <c r="F18" s="41"/>
      <c r="G18" s="41"/>
      <c r="H18" s="41"/>
      <c r="I18" s="41"/>
      <c r="J18" s="47"/>
      <c r="K18" s="41"/>
      <c r="L18" s="41"/>
      <c r="M18" s="41"/>
      <c r="N18" s="215"/>
      <c r="O18" s="221">
        <f>SUM(C18:N18)</f>
        <v>-157.22</v>
      </c>
      <c r="P18" s="234">
        <f t="shared" si="2"/>
        <v>-9.340541825095057E-2</v>
      </c>
      <c r="Q18" s="221"/>
      <c r="R18" s="234">
        <f t="shared" si="3"/>
        <v>0</v>
      </c>
      <c r="S18" s="24"/>
    </row>
    <row r="19" spans="1:19" ht="14.5" x14ac:dyDescent="0.35">
      <c r="A19" s="1"/>
      <c r="B19" s="3" t="s">
        <v>203</v>
      </c>
      <c r="C19" s="48">
        <v>0</v>
      </c>
      <c r="D19" s="41">
        <f>SUM('Prima Nota 2019'!G26+'Prima Nota 2019'!G29)</f>
        <v>-14.7</v>
      </c>
      <c r="E19" s="41">
        <f>SUM('Prima Nota 2019'!G40,'Prima Nota 2019'!F50,'Prima Nota 2019'!G51)</f>
        <v>-15.35</v>
      </c>
      <c r="F19" s="41">
        <f>SUM('Prima Nota 2019'!F56)</f>
        <v>-5</v>
      </c>
      <c r="G19" s="41">
        <f>SUM('Prima Nota 2019'!F65)</f>
        <v>-3</v>
      </c>
      <c r="H19" s="41">
        <f>SUM('Prima Nota 2019'!F71)</f>
        <v>-3</v>
      </c>
      <c r="I19" s="41">
        <f>SUM('Prima Nota 2019'!F82)</f>
        <v>-9</v>
      </c>
      <c r="J19" s="41">
        <f>SUM('Prima Nota 2019'!F90)</f>
        <v>-5</v>
      </c>
      <c r="K19" s="41">
        <f>SUM('Prima Nota 2019'!F93)</f>
        <v>-3</v>
      </c>
      <c r="L19" s="41">
        <f>SUM('Prima Nota 2019'!F105)</f>
        <v>-3</v>
      </c>
      <c r="M19" s="41">
        <f>SUM('Prima Nota 2019'!F113)</f>
        <v>-3</v>
      </c>
      <c r="N19" s="215">
        <f>SUM('Prima Nota 2019'!F123+'Prima Nota 2019'!F138)</f>
        <v>-6</v>
      </c>
      <c r="O19" s="221">
        <f t="shared" si="1"/>
        <v>-70.05</v>
      </c>
      <c r="P19" s="234">
        <f t="shared" si="2"/>
        <v>-4.1617157794676805E-2</v>
      </c>
      <c r="Q19" s="221">
        <v>-51.199999999999996</v>
      </c>
      <c r="R19" s="234">
        <f t="shared" si="3"/>
        <v>-4.0569558568338306E-2</v>
      </c>
      <c r="S19" s="24"/>
    </row>
    <row r="20" spans="1:19" ht="14.5" x14ac:dyDescent="0.35">
      <c r="A20" s="1"/>
      <c r="B20" s="3" t="s">
        <v>204</v>
      </c>
      <c r="C20" s="48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215"/>
      <c r="O20" s="221">
        <f t="shared" si="1"/>
        <v>0</v>
      </c>
      <c r="P20" s="234">
        <f t="shared" si="2"/>
        <v>0</v>
      </c>
      <c r="Q20" s="221">
        <v>-19.350000000000001</v>
      </c>
      <c r="R20" s="234">
        <f t="shared" si="3"/>
        <v>-1.5332440591745045E-2</v>
      </c>
      <c r="S20" s="24"/>
    </row>
    <row r="21" spans="1:19" ht="14.5" x14ac:dyDescent="0.35">
      <c r="A21" s="26"/>
      <c r="B21" s="3" t="s">
        <v>205</v>
      </c>
      <c r="C21" s="49">
        <f>+'Prima Nota 2019'!H16</f>
        <v>-3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216"/>
      <c r="O21" s="222">
        <f t="shared" si="1"/>
        <v>-3</v>
      </c>
      <c r="P21" s="235">
        <f t="shared" si="2"/>
        <v>-1.782319391634981E-3</v>
      </c>
      <c r="Q21" s="222">
        <v>-15</v>
      </c>
      <c r="R21" s="235">
        <f t="shared" si="3"/>
        <v>-1.1885612861817862E-2</v>
      </c>
      <c r="S21" s="24"/>
    </row>
    <row r="22" spans="1:19" ht="14.5" x14ac:dyDescent="0.35">
      <c r="A22" s="1"/>
      <c r="B22" s="26" t="s">
        <v>198</v>
      </c>
      <c r="C22" s="46">
        <f>SUM(C14:C21)</f>
        <v>-277.45999999999998</v>
      </c>
      <c r="D22" s="46">
        <f t="shared" ref="D22:N22" si="4">SUM(D14:D21)</f>
        <v>-159.44999999999999</v>
      </c>
      <c r="E22" s="46">
        <f t="shared" si="4"/>
        <v>-234.47</v>
      </c>
      <c r="F22" s="46">
        <f t="shared" si="4"/>
        <v>-132.24</v>
      </c>
      <c r="G22" s="46">
        <f t="shared" si="4"/>
        <v>-24.6</v>
      </c>
      <c r="H22" s="46">
        <f t="shared" si="4"/>
        <v>-190.6</v>
      </c>
      <c r="I22" s="46">
        <f t="shared" si="4"/>
        <v>-270.26</v>
      </c>
      <c r="J22" s="46">
        <f t="shared" si="4"/>
        <v>-5</v>
      </c>
      <c r="K22" s="46">
        <f t="shared" si="4"/>
        <v>-160.30000000000001</v>
      </c>
      <c r="L22" s="46">
        <f t="shared" si="4"/>
        <v>-47.17</v>
      </c>
      <c r="M22" s="46">
        <f t="shared" si="4"/>
        <v>-176.99</v>
      </c>
      <c r="N22" s="217">
        <f t="shared" si="4"/>
        <v>-302.68</v>
      </c>
      <c r="O22" s="223">
        <f t="shared" si="1"/>
        <v>-1981.22</v>
      </c>
      <c r="P22" s="234">
        <f t="shared" si="2"/>
        <v>-1.177055608365019</v>
      </c>
      <c r="Q22" s="223">
        <v>-990.9100000000002</v>
      </c>
      <c r="R22" s="234">
        <f t="shared" si="3"/>
        <v>-0.78517150939359603</v>
      </c>
      <c r="S22" s="24"/>
    </row>
    <row r="23" spans="1:19" ht="14.5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218"/>
      <c r="O23" s="224"/>
      <c r="P23" s="237"/>
      <c r="Q23" s="224"/>
      <c r="R23" s="237"/>
      <c r="S23" s="24"/>
    </row>
    <row r="24" spans="1:19" s="37" customFormat="1" ht="15" thickBot="1" x14ac:dyDescent="0.4">
      <c r="A24" s="34" t="s">
        <v>206</v>
      </c>
      <c r="B24" s="35"/>
      <c r="C24" s="38">
        <f t="shared" ref="C24:N24" si="5">SUM(C12+C22)</f>
        <v>37.54000000000002</v>
      </c>
      <c r="D24" s="38">
        <f t="shared" si="5"/>
        <v>95.550000000000011</v>
      </c>
      <c r="E24" s="38">
        <f t="shared" si="5"/>
        <v>280.23</v>
      </c>
      <c r="F24" s="38">
        <f t="shared" si="5"/>
        <v>-77.240000000000009</v>
      </c>
      <c r="G24" s="38">
        <f t="shared" si="5"/>
        <v>45.4</v>
      </c>
      <c r="H24" s="38">
        <f t="shared" si="5"/>
        <v>-190.6</v>
      </c>
      <c r="I24" s="38">
        <f t="shared" si="5"/>
        <v>-225.26</v>
      </c>
      <c r="J24" s="38">
        <f t="shared" si="5"/>
        <v>10</v>
      </c>
      <c r="K24" s="38">
        <f t="shared" si="5"/>
        <v>-105.30000000000001</v>
      </c>
      <c r="L24" s="38">
        <f t="shared" si="5"/>
        <v>36.83</v>
      </c>
      <c r="M24" s="38">
        <f t="shared" si="5"/>
        <v>-166.99</v>
      </c>
      <c r="N24" s="38">
        <f t="shared" si="5"/>
        <v>-38.180000000000007</v>
      </c>
      <c r="O24" s="225">
        <f>SUM(C24:N24)</f>
        <v>-298.02</v>
      </c>
      <c r="P24" s="238">
        <f>SUM($O24/$O12)</f>
        <v>-0.17705560836501899</v>
      </c>
      <c r="Q24" s="225">
        <v>271.12</v>
      </c>
      <c r="R24" s="238">
        <v>0.21482849060640394</v>
      </c>
      <c r="S24" s="36"/>
    </row>
    <row r="25" spans="1:19" s="17" customFormat="1" ht="14.5" x14ac:dyDescent="0.35">
      <c r="A25" s="51"/>
      <c r="B25" s="53" t="s">
        <v>223</v>
      </c>
      <c r="C25" s="54">
        <f>+'Prima Nota 2019'!I25</f>
        <v>37.539999999999985</v>
      </c>
      <c r="D25" s="54">
        <v>95.550000000000011</v>
      </c>
      <c r="E25" s="54">
        <f>+'Prima Nota 2019'!I55</f>
        <v>280.23</v>
      </c>
      <c r="F25" s="54">
        <v>-77.240000000000009</v>
      </c>
      <c r="G25" s="55">
        <f>+'Prima Nota 2019'!I70</f>
        <v>45.4</v>
      </c>
      <c r="H25" s="55">
        <f>+'Prima Nota 2019'!I81</f>
        <v>-190.60000000000002</v>
      </c>
      <c r="I25" s="55">
        <f>+'Prima Nota 2019'!I89</f>
        <v>-225.26</v>
      </c>
      <c r="J25" s="55">
        <f>+'Prima Nota 2019'!I92</f>
        <v>10</v>
      </c>
      <c r="K25" s="55">
        <f>+'Prima Nota 2019'!I104</f>
        <v>-105.3</v>
      </c>
      <c r="L25" s="55">
        <f>+'Prima Nota 2019'!I112</f>
        <v>36.83</v>
      </c>
      <c r="M25" s="55">
        <f>+'Prima Nota 2019'!I122</f>
        <v>-166.99</v>
      </c>
      <c r="N25" s="56">
        <f>+'Prima Nota 2019'!I139</f>
        <v>-38.180000000000007</v>
      </c>
      <c r="O25" s="52"/>
      <c r="P25" s="31"/>
      <c r="Q25" s="32"/>
      <c r="R25" s="30"/>
      <c r="S25" s="33"/>
    </row>
    <row r="26" spans="1:19" ht="15" thickBot="1" x14ac:dyDescent="0.4">
      <c r="A26" s="10"/>
      <c r="B26" s="57"/>
      <c r="C26" s="58">
        <f>C24-C25</f>
        <v>0</v>
      </c>
      <c r="D26" s="58">
        <f t="shared" ref="D26:N26" si="6">D24-D25</f>
        <v>0</v>
      </c>
      <c r="E26" s="58">
        <f t="shared" si="6"/>
        <v>0</v>
      </c>
      <c r="F26" s="58">
        <f t="shared" si="6"/>
        <v>0</v>
      </c>
      <c r="G26" s="58">
        <f t="shared" si="6"/>
        <v>0</v>
      </c>
      <c r="H26" s="58">
        <f t="shared" si="6"/>
        <v>0</v>
      </c>
      <c r="I26" s="58">
        <f t="shared" si="6"/>
        <v>0</v>
      </c>
      <c r="J26" s="58">
        <f t="shared" si="6"/>
        <v>0</v>
      </c>
      <c r="K26" s="58">
        <f t="shared" si="6"/>
        <v>0</v>
      </c>
      <c r="L26" s="58">
        <f t="shared" si="6"/>
        <v>0</v>
      </c>
      <c r="M26" s="58">
        <f t="shared" si="6"/>
        <v>0</v>
      </c>
      <c r="N26" s="59">
        <f t="shared" si="6"/>
        <v>0</v>
      </c>
      <c r="O26" s="14"/>
      <c r="P26" s="1"/>
      <c r="Q26" s="1"/>
      <c r="R26" s="1"/>
      <c r="S26" s="24"/>
    </row>
    <row r="27" spans="1:19" ht="14.5" x14ac:dyDescent="0.3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"/>
      <c r="P27" s="1"/>
      <c r="Q27" s="1"/>
      <c r="R27" s="1"/>
      <c r="S27" s="24"/>
    </row>
    <row r="28" spans="1:19" ht="14.5" x14ac:dyDescent="0.35">
      <c r="A28" s="249" t="s">
        <v>249</v>
      </c>
      <c r="B28" s="25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4"/>
    </row>
    <row r="29" spans="1:19" ht="14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4"/>
    </row>
    <row r="30" spans="1:19" ht="14.5" x14ac:dyDescent="0.35">
      <c r="A30" s="1"/>
      <c r="B30" s="60" t="s">
        <v>207</v>
      </c>
      <c r="C30" s="181" t="s">
        <v>208</v>
      </c>
      <c r="D30" s="181" t="s">
        <v>209</v>
      </c>
      <c r="E30" s="181" t="s">
        <v>210</v>
      </c>
      <c r="F30" s="181"/>
      <c r="G30" s="181"/>
      <c r="H30" s="60" t="s">
        <v>211</v>
      </c>
      <c r="I30" s="27"/>
      <c r="J30" s="181" t="s">
        <v>208</v>
      </c>
      <c r="K30" s="181" t="s">
        <v>209</v>
      </c>
      <c r="L30" s="181" t="s">
        <v>210</v>
      </c>
      <c r="M30" s="1"/>
      <c r="N30" s="1"/>
      <c r="O30" s="1"/>
      <c r="P30" s="1"/>
      <c r="Q30" s="1"/>
      <c r="R30" s="1"/>
      <c r="S30" s="24"/>
    </row>
    <row r="31" spans="1:19" ht="14.5" x14ac:dyDescent="0.35">
      <c r="A31" s="1"/>
      <c r="B31" s="28" t="s">
        <v>212</v>
      </c>
      <c r="C31" s="19" t="s">
        <v>213</v>
      </c>
      <c r="D31" s="19" t="s">
        <v>214</v>
      </c>
      <c r="E31" s="19">
        <f>SUM('Prima Nota 2019'!F139)</f>
        <v>372.27000000000004</v>
      </c>
      <c r="F31" s="19"/>
      <c r="G31" s="19"/>
      <c r="H31" s="28" t="s">
        <v>215</v>
      </c>
      <c r="I31" s="19"/>
      <c r="J31" s="19" t="s">
        <v>216</v>
      </c>
      <c r="K31" s="19" t="s">
        <v>216</v>
      </c>
      <c r="L31" s="19" t="s">
        <v>216</v>
      </c>
      <c r="M31" s="9"/>
      <c r="N31" s="9"/>
      <c r="O31" s="1"/>
      <c r="P31" s="1"/>
      <c r="Q31" s="1"/>
      <c r="R31" s="1"/>
      <c r="S31" s="24"/>
    </row>
    <row r="32" spans="1:19" ht="15" thickBot="1" x14ac:dyDescent="0.4">
      <c r="A32" s="1"/>
      <c r="B32" s="3" t="s">
        <v>217</v>
      </c>
      <c r="C32" s="183" t="s">
        <v>218</v>
      </c>
      <c r="D32" s="183" t="s">
        <v>219</v>
      </c>
      <c r="E32" s="183">
        <f>SUM('Prima Nota 2019'!H139)</f>
        <v>201.51999999999992</v>
      </c>
      <c r="F32" s="9"/>
      <c r="G32" s="1"/>
      <c r="H32" s="3" t="s">
        <v>220</v>
      </c>
      <c r="I32" s="1"/>
      <c r="J32" s="183" t="s">
        <v>221</v>
      </c>
      <c r="K32" s="183" t="s">
        <v>222</v>
      </c>
      <c r="L32" s="230">
        <f>SUM(E33)</f>
        <v>573.79</v>
      </c>
      <c r="M32" s="212"/>
      <c r="O32" s="14"/>
      <c r="P32" s="1"/>
      <c r="Q32" s="1"/>
      <c r="R32" s="1"/>
      <c r="S32" s="24"/>
    </row>
    <row r="33" spans="1:19" ht="14.5" x14ac:dyDescent="0.35">
      <c r="A33" s="1"/>
      <c r="B33" s="29" t="s">
        <v>193</v>
      </c>
      <c r="C33" s="182" t="s">
        <v>221</v>
      </c>
      <c r="D33" s="182" t="s">
        <v>222</v>
      </c>
      <c r="E33" s="243">
        <f>SUM(E31:E32)</f>
        <v>573.79</v>
      </c>
      <c r="F33" s="245">
        <f>E33-D33</f>
        <v>-298.02</v>
      </c>
      <c r="G33" s="244"/>
      <c r="H33" s="29" t="s">
        <v>193</v>
      </c>
      <c r="I33" s="1"/>
      <c r="J33" s="182" t="s">
        <v>221</v>
      </c>
      <c r="K33" s="182" t="s">
        <v>222</v>
      </c>
      <c r="L33" s="227">
        <f>SUM(L31:L32)</f>
        <v>573.79</v>
      </c>
      <c r="M33" s="226"/>
      <c r="N33" s="4"/>
      <c r="O33" s="1"/>
      <c r="P33" s="1"/>
      <c r="Q33" s="1"/>
      <c r="R33" s="1"/>
      <c r="S33" s="24"/>
    </row>
    <row r="34" spans="1:19" ht="15" thickBot="1" x14ac:dyDescent="0.4">
      <c r="A34" s="24"/>
      <c r="B34" s="24"/>
      <c r="C34" s="24"/>
      <c r="D34" s="24"/>
      <c r="E34" s="24"/>
      <c r="F34" s="246" t="s">
        <v>266</v>
      </c>
      <c r="G34" s="24"/>
      <c r="H34" s="24"/>
      <c r="I34" s="24"/>
      <c r="J34" s="24"/>
      <c r="K34" s="24"/>
      <c r="L34" s="229"/>
      <c r="M34" s="228"/>
      <c r="N34" s="24"/>
      <c r="O34" s="24"/>
      <c r="P34" s="24"/>
      <c r="Q34" s="24"/>
      <c r="R34" s="24"/>
      <c r="S34" s="24"/>
    </row>
    <row r="35" spans="1:19" ht="14.5" x14ac:dyDescent="0.3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 ht="14.5" x14ac:dyDescent="0.3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ht="14.5" x14ac:dyDescent="0.3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9" spans="1:19" ht="14.5" x14ac:dyDescent="0.35">
      <c r="F39" s="24"/>
    </row>
  </sheetData>
  <sheetProtection selectLockedCells="1" selectUnlockedCells="1"/>
  <mergeCells count="2">
    <mergeCell ref="A3:B3"/>
    <mergeCell ref="A28:B28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Prima Nota 2019</vt:lpstr>
      <vt:lpstr>conto di Cassa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Pierantonio</dc:creator>
  <cp:lastModifiedBy>bebo</cp:lastModifiedBy>
  <dcterms:created xsi:type="dcterms:W3CDTF">2020-05-18T07:46:45Z</dcterms:created>
  <dcterms:modified xsi:type="dcterms:W3CDTF">2020-07-22T19:36:23Z</dcterms:modified>
</cp:coreProperties>
</file>